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8_{740BEE3F-557F-4400-B3D7-072208AF0AD3}" xr6:coauthVersionLast="47" xr6:coauthVersionMax="47" xr10:uidLastSave="{00000000-0000-0000-0000-000000000000}"/>
  <bookViews>
    <workbookView xWindow="-110" yWindow="-110" windowWidth="19420" windowHeight="10420"/>
  </bookViews>
  <sheets>
    <sheet name="Přebor SVZ ČR k 78.výr.osvoboz." sheetId="1" r:id="rId1"/>
    <sheet name="List1" sheetId="2" r:id="rId2"/>
  </sheets>
  <definedNames>
    <definedName name="_xlnm._FilterDatabase" localSheetId="0" hidden="1">'Přebor SVZ ČR k 78.výr.osvoboz.'!$A$15:$AF$177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69" i="1" l="1"/>
  <c r="W166" i="1"/>
  <c r="W64" i="1"/>
  <c r="Y64" i="1"/>
  <c r="W24" i="1"/>
  <c r="Y24" i="1"/>
  <c r="W101" i="1"/>
  <c r="Y101" i="1"/>
  <c r="W86" i="1"/>
  <c r="W121" i="1"/>
  <c r="W38" i="1"/>
  <c r="W117" i="1"/>
  <c r="W157" i="1"/>
  <c r="Y157" i="1"/>
  <c r="W163" i="1"/>
  <c r="W29" i="1"/>
  <c r="W139" i="1"/>
  <c r="W20" i="1"/>
  <c r="W68" i="1"/>
  <c r="Y68" i="1"/>
  <c r="W23" i="1"/>
  <c r="Y23" i="1"/>
  <c r="W47" i="1"/>
  <c r="Y47" i="1"/>
  <c r="W172" i="1"/>
  <c r="W124" i="1"/>
  <c r="W131" i="1"/>
  <c r="Y48" i="1"/>
  <c r="Y51" i="1"/>
  <c r="Y56" i="1"/>
  <c r="Y58" i="1"/>
  <c r="Y72" i="1"/>
  <c r="Y97" i="1"/>
  <c r="Y103" i="1"/>
  <c r="Y105" i="1"/>
  <c r="Y118" i="1"/>
  <c r="Y132" i="1"/>
  <c r="Y135" i="1"/>
  <c r="Y140" i="1"/>
  <c r="Y152" i="1"/>
  <c r="Y167" i="1"/>
  <c r="Y144" i="1"/>
  <c r="Y94" i="1"/>
  <c r="Y67" i="1"/>
  <c r="Y31" i="1"/>
  <c r="Y33" i="1"/>
  <c r="Y93" i="1"/>
  <c r="Y115" i="1"/>
  <c r="Y131" i="1"/>
  <c r="Y124" i="1"/>
  <c r="Y20" i="1"/>
  <c r="Y139" i="1"/>
  <c r="Y29" i="1"/>
  <c r="Y117" i="1"/>
  <c r="Y38" i="1"/>
  <c r="Y121" i="1"/>
  <c r="Y86" i="1"/>
  <c r="Y166" i="1"/>
  <c r="Y169" i="1"/>
  <c r="V48" i="1"/>
  <c r="V51" i="1"/>
  <c r="V56" i="1"/>
  <c r="V58" i="1"/>
  <c r="V72" i="1"/>
  <c r="V97" i="1"/>
  <c r="V103" i="1"/>
  <c r="V105" i="1"/>
  <c r="V118" i="1"/>
  <c r="V132" i="1"/>
  <c r="V135" i="1"/>
  <c r="V140" i="1"/>
  <c r="V152" i="1"/>
  <c r="Z152" i="1" s="1"/>
  <c r="V167" i="1"/>
  <c r="V144" i="1"/>
  <c r="V94" i="1"/>
  <c r="V67" i="1"/>
  <c r="Z67" i="1" s="1"/>
  <c r="V31" i="1"/>
  <c r="V33" i="1"/>
  <c r="V93" i="1"/>
  <c r="V115" i="1"/>
  <c r="V131" i="1"/>
  <c r="V124" i="1"/>
  <c r="V172" i="1"/>
  <c r="V47" i="1"/>
  <c r="V23" i="1"/>
  <c r="V68" i="1"/>
  <c r="V20" i="1"/>
  <c r="V139" i="1"/>
  <c r="V29" i="1"/>
  <c r="V163" i="1"/>
  <c r="V157" i="1"/>
  <c r="V117" i="1"/>
  <c r="V38" i="1"/>
  <c r="V121" i="1"/>
  <c r="V86" i="1"/>
  <c r="V101" i="1"/>
  <c r="V24" i="1"/>
  <c r="V64" i="1"/>
  <c r="V166" i="1"/>
  <c r="V169" i="1"/>
  <c r="J48" i="1"/>
  <c r="J51" i="1"/>
  <c r="J56" i="1"/>
  <c r="Z56" i="1" s="1"/>
  <c r="J58" i="1"/>
  <c r="J72" i="1"/>
  <c r="J97" i="1"/>
  <c r="Z97" i="1" s="1"/>
  <c r="J103" i="1"/>
  <c r="Z103" i="1" s="1"/>
  <c r="J105" i="1"/>
  <c r="J118" i="1"/>
  <c r="J132" i="1"/>
  <c r="Z132" i="1" s="1"/>
  <c r="J135" i="1"/>
  <c r="Z135" i="1" s="1"/>
  <c r="J140" i="1"/>
  <c r="J152" i="1"/>
  <c r="J167" i="1"/>
  <c r="Z167" i="1" s="1"/>
  <c r="J144" i="1"/>
  <c r="Z144" i="1" s="1"/>
  <c r="J94" i="1"/>
  <c r="J67" i="1"/>
  <c r="J31" i="1"/>
  <c r="Z31" i="1" s="1"/>
  <c r="J33" i="1"/>
  <c r="Z33" i="1" s="1"/>
  <c r="J93" i="1"/>
  <c r="J115" i="1"/>
  <c r="J131" i="1"/>
  <c r="J124" i="1"/>
  <c r="Z124" i="1" s="1"/>
  <c r="J172" i="1"/>
  <c r="J47" i="1"/>
  <c r="J23" i="1"/>
  <c r="J68" i="1"/>
  <c r="J20" i="1"/>
  <c r="J139" i="1"/>
  <c r="J29" i="1"/>
  <c r="Z29" i="1" s="1"/>
  <c r="J163" i="1"/>
  <c r="Z163" i="1" s="1"/>
  <c r="J157" i="1"/>
  <c r="J117" i="1"/>
  <c r="J38" i="1"/>
  <c r="J121" i="1"/>
  <c r="J86" i="1"/>
  <c r="J101" i="1"/>
  <c r="J24" i="1"/>
  <c r="J64" i="1"/>
  <c r="J166" i="1"/>
  <c r="Z166" i="1" s="1"/>
  <c r="J169" i="1"/>
  <c r="V85" i="1"/>
  <c r="V43" i="1"/>
  <c r="V113" i="1"/>
  <c r="V55" i="1"/>
  <c r="V87" i="1"/>
  <c r="V53" i="1"/>
  <c r="V91" i="1"/>
  <c r="V17" i="1"/>
  <c r="V22" i="1"/>
  <c r="V39" i="1"/>
  <c r="V44" i="1"/>
  <c r="V46" i="1"/>
  <c r="V49" i="1"/>
  <c r="V59" i="1"/>
  <c r="V63" i="1"/>
  <c r="V77" i="1"/>
  <c r="V81" i="1"/>
  <c r="V84" i="1"/>
  <c r="V92" i="1"/>
  <c r="V95" i="1"/>
  <c r="V106" i="1"/>
  <c r="V108" i="1"/>
  <c r="V110" i="1"/>
  <c r="V112" i="1"/>
  <c r="V116" i="1"/>
  <c r="V142" i="1"/>
  <c r="V141" i="1"/>
  <c r="V145" i="1"/>
  <c r="V148" i="1"/>
  <c r="V149" i="1"/>
  <c r="V150" i="1"/>
  <c r="V154" i="1"/>
  <c r="V160" i="1"/>
  <c r="V162" i="1"/>
  <c r="V165" i="1"/>
  <c r="V171" i="1"/>
  <c r="V18" i="1"/>
  <c r="V25" i="1"/>
  <c r="V27" i="1"/>
  <c r="V37" i="1"/>
  <c r="V45" i="1"/>
  <c r="V50" i="1"/>
  <c r="V60" i="1"/>
  <c r="V66" i="1"/>
  <c r="V73" i="1"/>
  <c r="V74" i="1"/>
  <c r="V75" i="1"/>
  <c r="V76" i="1"/>
  <c r="V78" i="1"/>
  <c r="V79" i="1"/>
  <c r="V90" i="1"/>
  <c r="V96" i="1"/>
  <c r="V99" i="1"/>
  <c r="V123" i="1"/>
  <c r="V127" i="1"/>
  <c r="V128" i="1"/>
  <c r="V130" i="1"/>
  <c r="V133" i="1"/>
  <c r="V134" i="1"/>
  <c r="V136" i="1"/>
  <c r="V137" i="1"/>
  <c r="V138" i="1"/>
  <c r="V146" i="1"/>
  <c r="V147" i="1"/>
  <c r="V155" i="1"/>
  <c r="V156" i="1"/>
  <c r="V159" i="1"/>
  <c r="V161" i="1"/>
  <c r="V168" i="1"/>
  <c r="V170" i="1"/>
  <c r="V173" i="1"/>
  <c r="V174" i="1"/>
  <c r="V175" i="1"/>
  <c r="V176" i="1"/>
  <c r="V19" i="1"/>
  <c r="V26" i="1"/>
  <c r="V28" i="1"/>
  <c r="V30" i="1"/>
  <c r="V32" i="1"/>
  <c r="V41" i="1"/>
  <c r="V52" i="1"/>
  <c r="V54" i="1"/>
  <c r="V57" i="1"/>
  <c r="V61" i="1"/>
  <c r="V69" i="1"/>
  <c r="V70" i="1"/>
  <c r="V80" i="1"/>
  <c r="V82" i="1"/>
  <c r="V88" i="1"/>
  <c r="V89" i="1"/>
  <c r="V98" i="1"/>
  <c r="V100" i="1"/>
  <c r="V102" i="1"/>
  <c r="V104" i="1"/>
  <c r="V107" i="1"/>
  <c r="V111" i="1"/>
  <c r="V120" i="1"/>
  <c r="V122" i="1"/>
  <c r="V125" i="1"/>
  <c r="V126" i="1"/>
  <c r="V129" i="1"/>
  <c r="V143" i="1"/>
  <c r="V151" i="1"/>
  <c r="V153" i="1"/>
  <c r="V158" i="1"/>
  <c r="V164" i="1"/>
  <c r="V177" i="1"/>
  <c r="V34" i="1"/>
  <c r="V16" i="1"/>
  <c r="V36" i="1"/>
  <c r="V62" i="1"/>
  <c r="V65" i="1"/>
  <c r="V71" i="1"/>
  <c r="V83" i="1"/>
  <c r="V109" i="1"/>
  <c r="V114" i="1"/>
  <c r="V119" i="1"/>
  <c r="V21" i="1"/>
  <c r="V35" i="1"/>
  <c r="V40" i="1"/>
  <c r="V42" i="1"/>
  <c r="Y61" i="1"/>
  <c r="Y69" i="1"/>
  <c r="Y70" i="1"/>
  <c r="Y80" i="1"/>
  <c r="Y82" i="1"/>
  <c r="Y88" i="1"/>
  <c r="Y89" i="1"/>
  <c r="Y98" i="1"/>
  <c r="Y100" i="1"/>
  <c r="Y102" i="1"/>
  <c r="Y104" i="1"/>
  <c r="Y107" i="1"/>
  <c r="Y111" i="1"/>
  <c r="Y120" i="1"/>
  <c r="Y122" i="1"/>
  <c r="Y125" i="1"/>
  <c r="Y126" i="1"/>
  <c r="Y129" i="1"/>
  <c r="Y143" i="1"/>
  <c r="Y151" i="1"/>
  <c r="Y153" i="1"/>
  <c r="Y158" i="1"/>
  <c r="Y164" i="1"/>
  <c r="Y177" i="1"/>
  <c r="Y16" i="1"/>
  <c r="Y36" i="1"/>
  <c r="Y62" i="1"/>
  <c r="Y65" i="1"/>
  <c r="Y71" i="1"/>
  <c r="Y83" i="1"/>
  <c r="Y109" i="1"/>
  <c r="Y114" i="1"/>
  <c r="Y119" i="1"/>
  <c r="Y21" i="1"/>
  <c r="Y35" i="1"/>
  <c r="Y40" i="1"/>
  <c r="Y42" i="1"/>
  <c r="J69" i="1"/>
  <c r="J70" i="1"/>
  <c r="J80" i="1"/>
  <c r="J82" i="1"/>
  <c r="Z82" i="1" s="1"/>
  <c r="J88" i="1"/>
  <c r="J89" i="1"/>
  <c r="J98" i="1"/>
  <c r="J100" i="1"/>
  <c r="J102" i="1"/>
  <c r="J104" i="1"/>
  <c r="J107" i="1"/>
  <c r="J111" i="1"/>
  <c r="Z111" i="1" s="1"/>
  <c r="J120" i="1"/>
  <c r="J122" i="1"/>
  <c r="J125" i="1"/>
  <c r="J126" i="1"/>
  <c r="Z126" i="1" s="1"/>
  <c r="J129" i="1"/>
  <c r="J143" i="1"/>
  <c r="J151" i="1"/>
  <c r="J153" i="1"/>
  <c r="Z153" i="1" s="1"/>
  <c r="J158" i="1"/>
  <c r="J164" i="1"/>
  <c r="J177" i="1"/>
  <c r="J16" i="1"/>
  <c r="J36" i="1"/>
  <c r="J62" i="1"/>
  <c r="J65" i="1"/>
  <c r="Z65" i="1" s="1"/>
  <c r="J71" i="1"/>
  <c r="J83" i="1"/>
  <c r="J109" i="1"/>
  <c r="J114" i="1"/>
  <c r="Z114" i="1" s="1"/>
  <c r="J119" i="1"/>
  <c r="J21" i="1"/>
  <c r="J35" i="1"/>
  <c r="J40" i="1"/>
  <c r="Z40" i="1" s="1"/>
  <c r="J42" i="1"/>
  <c r="J61" i="1"/>
  <c r="W176" i="1"/>
  <c r="W175" i="1"/>
  <c r="Y175" i="1" s="1"/>
  <c r="W174" i="1"/>
  <c r="Y174" i="1" s="1"/>
  <c r="W173" i="1"/>
  <c r="Y173" i="1" s="1"/>
  <c r="W170" i="1"/>
  <c r="Y170" i="1" s="1"/>
  <c r="W168" i="1"/>
  <c r="W161" i="1"/>
  <c r="Y161" i="1" s="1"/>
  <c r="W159" i="1"/>
  <c r="Y159" i="1" s="1"/>
  <c r="W155" i="1"/>
  <c r="Y155" i="1" s="1"/>
  <c r="W147" i="1"/>
  <c r="Y147" i="1" s="1"/>
  <c r="W146" i="1"/>
  <c r="W138" i="1"/>
  <c r="Y138" i="1" s="1"/>
  <c r="W137" i="1"/>
  <c r="Y137" i="1"/>
  <c r="W136" i="1"/>
  <c r="Y136" i="1"/>
  <c r="W134" i="1"/>
  <c r="Y134" i="1"/>
  <c r="W133" i="1"/>
  <c r="Y133" i="1"/>
  <c r="W130" i="1"/>
  <c r="Y130" i="1"/>
  <c r="W128" i="1"/>
  <c r="W127" i="1"/>
  <c r="W123" i="1"/>
  <c r="Y123" i="1"/>
  <c r="W99" i="1"/>
  <c r="Y99" i="1"/>
  <c r="W96" i="1"/>
  <c r="Y96" i="1"/>
  <c r="Z96" i="1" s="1"/>
  <c r="W90" i="1"/>
  <c r="Y90" i="1"/>
  <c r="W79" i="1"/>
  <c r="Y79" i="1"/>
  <c r="W78" i="1"/>
  <c r="Y78" i="1" s="1"/>
  <c r="W76" i="1"/>
  <c r="W75" i="1"/>
  <c r="Y75" i="1" s="1"/>
  <c r="W74" i="1"/>
  <c r="Y74" i="1" s="1"/>
  <c r="W73" i="1"/>
  <c r="Y73" i="1" s="1"/>
  <c r="W66" i="1"/>
  <c r="W60" i="1"/>
  <c r="Y60" i="1"/>
  <c r="W50" i="1"/>
  <c r="Y50" i="1"/>
  <c r="W45" i="1"/>
  <c r="Y45" i="1"/>
  <c r="W37" i="1"/>
  <c r="Y37" i="1"/>
  <c r="W27" i="1"/>
  <c r="Y27" i="1"/>
  <c r="W25" i="1"/>
  <c r="Y25" i="1"/>
  <c r="W18" i="1"/>
  <c r="J176" i="1"/>
  <c r="Y176" i="1"/>
  <c r="J19" i="1"/>
  <c r="Y19" i="1"/>
  <c r="J26" i="1"/>
  <c r="Y26" i="1"/>
  <c r="J28" i="1"/>
  <c r="Y28" i="1"/>
  <c r="J30" i="1"/>
  <c r="Y30" i="1"/>
  <c r="J32" i="1"/>
  <c r="Z32" i="1" s="1"/>
  <c r="Y32" i="1"/>
  <c r="J41" i="1"/>
  <c r="Y41" i="1"/>
  <c r="J52" i="1"/>
  <c r="Y52" i="1"/>
  <c r="J54" i="1"/>
  <c r="Y54" i="1"/>
  <c r="J57" i="1"/>
  <c r="Y57" i="1"/>
  <c r="J85" i="1"/>
  <c r="J43" i="1"/>
  <c r="J113" i="1"/>
  <c r="J55" i="1"/>
  <c r="J87" i="1"/>
  <c r="J53" i="1"/>
  <c r="J91" i="1"/>
  <c r="J17" i="1"/>
  <c r="J22" i="1"/>
  <c r="J39" i="1"/>
  <c r="J44" i="1"/>
  <c r="J46" i="1"/>
  <c r="J49" i="1"/>
  <c r="Z49" i="1" s="1"/>
  <c r="J59" i="1"/>
  <c r="J63" i="1"/>
  <c r="J77" i="1"/>
  <c r="J81" i="1"/>
  <c r="J84" i="1"/>
  <c r="J92" i="1"/>
  <c r="J95" i="1"/>
  <c r="J106" i="1"/>
  <c r="J108" i="1"/>
  <c r="J110" i="1"/>
  <c r="J112" i="1"/>
  <c r="J116" i="1"/>
  <c r="J142" i="1"/>
  <c r="J141" i="1"/>
  <c r="J145" i="1"/>
  <c r="J148" i="1"/>
  <c r="J149" i="1"/>
  <c r="J150" i="1"/>
  <c r="J154" i="1"/>
  <c r="J160" i="1"/>
  <c r="J162" i="1"/>
  <c r="J165" i="1"/>
  <c r="J171" i="1"/>
  <c r="Z171" i="1" s="1"/>
  <c r="J18" i="1"/>
  <c r="J25" i="1"/>
  <c r="J27" i="1"/>
  <c r="J37" i="1"/>
  <c r="J45" i="1"/>
  <c r="J50" i="1"/>
  <c r="J60" i="1"/>
  <c r="J66" i="1"/>
  <c r="J73" i="1"/>
  <c r="J74" i="1"/>
  <c r="J75" i="1"/>
  <c r="J76" i="1"/>
  <c r="J78" i="1"/>
  <c r="J79" i="1"/>
  <c r="J90" i="1"/>
  <c r="J96" i="1"/>
  <c r="J99" i="1"/>
  <c r="J123" i="1"/>
  <c r="J127" i="1"/>
  <c r="J128" i="1"/>
  <c r="J130" i="1"/>
  <c r="J133" i="1"/>
  <c r="J134" i="1"/>
  <c r="J136" i="1"/>
  <c r="J137" i="1"/>
  <c r="J138" i="1"/>
  <c r="J146" i="1"/>
  <c r="J147" i="1"/>
  <c r="J155" i="1"/>
  <c r="J156" i="1"/>
  <c r="J159" i="1"/>
  <c r="J161" i="1"/>
  <c r="J168" i="1"/>
  <c r="J170" i="1"/>
  <c r="J173" i="1"/>
  <c r="J174" i="1"/>
  <c r="J175" i="1"/>
  <c r="J34" i="1"/>
  <c r="Y34" i="1"/>
  <c r="Y85" i="1"/>
  <c r="Y43" i="1"/>
  <c r="Y113" i="1"/>
  <c r="Y55" i="1"/>
  <c r="Y87" i="1"/>
  <c r="Y53" i="1"/>
  <c r="Y91" i="1"/>
  <c r="Y17" i="1"/>
  <c r="Y22" i="1"/>
  <c r="Y39" i="1"/>
  <c r="Y44" i="1"/>
  <c r="Y46" i="1"/>
  <c r="Y49" i="1"/>
  <c r="Y59" i="1"/>
  <c r="Y63" i="1"/>
  <c r="Y77" i="1"/>
  <c r="Y81" i="1"/>
  <c r="Y84" i="1"/>
  <c r="Y92" i="1"/>
  <c r="Y95" i="1"/>
  <c r="Y106" i="1"/>
  <c r="Y108" i="1"/>
  <c r="Y110" i="1"/>
  <c r="Y112" i="1"/>
  <c r="Y116" i="1"/>
  <c r="Y142" i="1"/>
  <c r="Y141" i="1"/>
  <c r="Y145" i="1"/>
  <c r="Y148" i="1"/>
  <c r="Y149" i="1"/>
  <c r="Y150" i="1"/>
  <c r="Y154" i="1"/>
  <c r="Y160" i="1"/>
  <c r="Y162" i="1"/>
  <c r="Y165" i="1"/>
  <c r="Y18" i="1"/>
  <c r="Y66" i="1"/>
  <c r="Y76" i="1"/>
  <c r="Y127" i="1"/>
  <c r="Y128" i="1"/>
  <c r="Y146" i="1"/>
  <c r="Y156" i="1"/>
  <c r="Y168" i="1"/>
  <c r="Z116" i="1"/>
  <c r="Z24" i="1"/>
  <c r="Z23" i="1"/>
  <c r="Z131" i="1"/>
  <c r="Z63" i="1" l="1"/>
  <c r="Z16" i="1"/>
  <c r="Z70" i="1"/>
  <c r="Z90" i="1"/>
  <c r="Z123" i="1"/>
  <c r="Z175" i="1"/>
  <c r="Z112" i="1"/>
  <c r="Z95" i="1"/>
  <c r="Z52" i="1"/>
  <c r="Z19" i="1"/>
  <c r="Z109" i="1"/>
  <c r="Z89" i="1"/>
  <c r="Z151" i="1"/>
  <c r="Z98" i="1"/>
  <c r="Z120" i="1"/>
  <c r="Z168" i="1"/>
  <c r="Z78" i="1"/>
  <c r="Z106" i="1"/>
  <c r="Z176" i="1"/>
  <c r="Z74" i="1"/>
  <c r="Z86" i="1"/>
  <c r="Z92" i="1"/>
  <c r="Z159" i="1"/>
  <c r="Z165" i="1"/>
  <c r="Z113" i="1"/>
  <c r="Z102" i="1"/>
  <c r="Z150" i="1"/>
  <c r="Z68" i="1"/>
  <c r="Z64" i="1"/>
  <c r="Z162" i="1"/>
  <c r="Z170" i="1"/>
  <c r="Z138" i="1"/>
  <c r="Z50" i="1"/>
  <c r="Z55" i="1"/>
  <c r="Z44" i="1"/>
  <c r="Z69" i="1"/>
  <c r="Z36" i="1"/>
  <c r="Z35" i="1"/>
  <c r="Z125" i="1"/>
  <c r="Z107" i="1"/>
  <c r="Z41" i="1"/>
  <c r="Z161" i="1"/>
  <c r="Z77" i="1"/>
  <c r="Z46" i="1"/>
  <c r="Z139" i="1"/>
  <c r="Z141" i="1"/>
  <c r="Z60" i="1"/>
  <c r="Z133" i="1"/>
  <c r="Z38" i="1"/>
  <c r="Z73" i="1"/>
  <c r="Z57" i="1"/>
  <c r="Z88" i="1"/>
  <c r="Z62" i="1"/>
  <c r="Z37" i="1"/>
  <c r="Z154" i="1"/>
  <c r="Z145" i="1"/>
  <c r="Z53" i="1"/>
  <c r="Z71" i="1"/>
  <c r="Z158" i="1"/>
  <c r="Z129" i="1"/>
  <c r="Z100" i="1"/>
  <c r="Z83" i="1"/>
  <c r="Z143" i="1"/>
  <c r="Z122" i="1"/>
  <c r="Z104" i="1"/>
  <c r="Z157" i="1"/>
  <c r="Z20" i="1"/>
  <c r="Z172" i="1"/>
  <c r="Z93" i="1"/>
  <c r="Z118" i="1"/>
  <c r="Z48" i="1"/>
  <c r="Z134" i="1"/>
  <c r="Z169" i="1"/>
  <c r="Z117" i="1"/>
  <c r="Z115" i="1"/>
  <c r="Z146" i="1"/>
  <c r="Z34" i="1"/>
  <c r="Z59" i="1"/>
  <c r="Z39" i="1"/>
  <c r="Z43" i="1"/>
  <c r="Z121" i="1"/>
  <c r="Z105" i="1"/>
  <c r="Z72" i="1"/>
  <c r="Z76" i="1"/>
  <c r="Z101" i="1"/>
  <c r="Z47" i="1"/>
  <c r="Z66" i="1"/>
  <c r="Z91" i="1"/>
  <c r="Z156" i="1"/>
  <c r="Z27" i="1"/>
  <c r="Z28" i="1"/>
  <c r="Z75" i="1"/>
  <c r="Z80" i="1"/>
  <c r="Z94" i="1"/>
  <c r="Z140" i="1"/>
  <c r="Z81" i="1"/>
  <c r="Z137" i="1"/>
  <c r="Z130" i="1"/>
  <c r="Z79" i="1"/>
  <c r="Z149" i="1"/>
  <c r="Z142" i="1"/>
  <c r="Z110" i="1"/>
  <c r="Z25" i="1"/>
  <c r="Z173" i="1"/>
  <c r="Z61" i="1"/>
  <c r="Z177" i="1"/>
  <c r="Z119" i="1"/>
  <c r="Z127" i="1"/>
  <c r="Z22" i="1"/>
  <c r="Z87" i="1"/>
  <c r="Z136" i="1"/>
  <c r="Z128" i="1"/>
  <c r="Z45" i="1"/>
  <c r="Z18" i="1"/>
  <c r="Z160" i="1"/>
  <c r="Z148" i="1"/>
  <c r="Z108" i="1"/>
  <c r="Z84" i="1"/>
  <c r="Z17" i="1"/>
  <c r="Z85" i="1"/>
  <c r="Z54" i="1"/>
  <c r="Z30" i="1"/>
  <c r="Z26" i="1"/>
  <c r="Z174" i="1"/>
  <c r="AA174" i="1" s="1"/>
  <c r="Z42" i="1"/>
  <c r="Z21" i="1"/>
  <c r="Z164" i="1"/>
  <c r="Z99" i="1"/>
  <c r="Z58" i="1"/>
  <c r="Z51" i="1"/>
  <c r="Z155" i="1"/>
  <c r="Z147" i="1"/>
  <c r="AA109" i="1" l="1"/>
  <c r="AA121" i="1"/>
  <c r="AA84" i="1"/>
  <c r="AA176" i="1"/>
  <c r="AA94" i="1"/>
  <c r="AA117" i="1"/>
  <c r="AA118" i="1"/>
  <c r="AA73" i="1"/>
  <c r="AA30" i="1"/>
  <c r="AA130" i="1"/>
  <c r="AA124" i="1"/>
  <c r="AA21" i="1"/>
  <c r="AA100" i="1"/>
  <c r="AA143" i="1"/>
  <c r="AA54" i="1"/>
  <c r="AA31" i="1"/>
  <c r="AA125" i="1"/>
  <c r="AA173" i="1"/>
  <c r="AA164" i="1"/>
  <c r="AA26" i="1"/>
  <c r="AA92" i="1"/>
  <c r="AA136" i="1"/>
  <c r="AA28" i="1"/>
  <c r="AA66" i="1"/>
  <c r="AA51" i="1"/>
  <c r="AA99" i="1"/>
  <c r="AA151" i="1"/>
  <c r="AA35" i="1"/>
  <c r="AA167" i="1"/>
  <c r="AA17" i="1"/>
  <c r="AA50" i="1"/>
  <c r="AA111" i="1"/>
  <c r="AA67" i="1"/>
  <c r="AA102" i="1"/>
  <c r="AA57" i="1"/>
  <c r="AA88" i="1"/>
  <c r="AA103" i="1"/>
  <c r="AA86" i="1"/>
  <c r="AA49" i="1"/>
  <c r="AA83" i="1"/>
  <c r="AA131" i="1"/>
  <c r="AA165" i="1"/>
  <c r="AA146" i="1"/>
  <c r="AA33" i="1"/>
  <c r="AA175" i="1"/>
  <c r="AA135" i="1"/>
  <c r="AA63" i="1"/>
  <c r="AA107" i="1"/>
  <c r="AA68" i="1"/>
  <c r="AA98" i="1"/>
  <c r="AA127" i="1"/>
  <c r="AA65" i="1"/>
  <c r="AA138" i="1"/>
  <c r="AA24" i="1"/>
  <c r="AA40" i="1"/>
  <c r="AA85" i="1"/>
  <c r="AA70" i="1"/>
  <c r="AA147" i="1"/>
  <c r="AA149" i="1"/>
  <c r="AA16" i="1"/>
  <c r="AA72" i="1"/>
  <c r="AA101" i="1"/>
  <c r="AA60" i="1"/>
  <c r="AA62" i="1"/>
  <c r="AA89" i="1"/>
  <c r="AA55" i="1"/>
  <c r="AA96" i="1"/>
  <c r="AA25" i="1"/>
  <c r="AA79" i="1"/>
  <c r="AA78" i="1"/>
  <c r="AA93" i="1"/>
  <c r="AA153" i="1"/>
  <c r="AA150" i="1"/>
  <c r="AA156" i="1"/>
  <c r="AA129" i="1"/>
  <c r="AA82" i="1"/>
  <c r="AA144" i="1"/>
  <c r="AA112" i="1"/>
  <c r="AA77" i="1"/>
  <c r="AA97" i="1"/>
  <c r="AA171" i="1"/>
  <c r="AA134" i="1"/>
  <c r="AA39" i="1"/>
  <c r="AA161" i="1"/>
  <c r="AA48" i="1"/>
  <c r="AA119" i="1"/>
  <c r="AA126" i="1"/>
  <c r="AA90" i="1"/>
  <c r="AA38" i="1"/>
  <c r="AA43" i="1"/>
  <c r="AA169" i="1"/>
  <c r="AA36" i="1"/>
  <c r="AA74" i="1"/>
  <c r="AA106" i="1"/>
  <c r="AA162" i="1"/>
  <c r="AA95" i="1"/>
  <c r="AA44" i="1"/>
  <c r="AA108" i="1"/>
  <c r="AA87" i="1"/>
  <c r="AA105" i="1"/>
  <c r="AA110" i="1"/>
  <c r="AA155" i="1"/>
  <c r="AA132" i="1"/>
  <c r="AA157" i="1"/>
  <c r="AA114" i="1"/>
  <c r="AA27" i="1"/>
  <c r="AA91" i="1"/>
  <c r="AA46" i="1"/>
  <c r="AA42" i="1"/>
  <c r="AA53" i="1"/>
  <c r="AA166" i="1"/>
  <c r="AA23" i="1"/>
  <c r="AA115" i="1"/>
  <c r="AA58" i="1"/>
  <c r="AA37" i="1"/>
  <c r="AA177" i="1"/>
  <c r="AA139" i="1"/>
  <c r="AA154" i="1"/>
  <c r="AA128" i="1"/>
  <c r="AA133" i="1"/>
  <c r="AA152" i="1"/>
  <c r="AA104" i="1"/>
  <c r="AA45" i="1"/>
  <c r="AA56" i="1"/>
  <c r="AA69" i="1"/>
  <c r="AA145" i="1"/>
  <c r="AA32" i="1"/>
  <c r="AA52" i="1"/>
  <c r="AA19" i="1"/>
  <c r="AA116" i="1"/>
  <c r="AA160" i="1"/>
  <c r="AA22" i="1"/>
  <c r="AA59" i="1"/>
  <c r="AA142" i="1"/>
  <c r="AA81" i="1"/>
  <c r="AA140" i="1"/>
  <c r="AA80" i="1"/>
  <c r="AA75" i="1"/>
  <c r="AA123" i="1"/>
  <c r="AA170" i="1"/>
  <c r="AA18" i="1"/>
  <c r="AA29" i="1"/>
  <c r="AA120" i="1"/>
  <c r="AA148" i="1"/>
  <c r="AA20" i="1"/>
  <c r="AA163" i="1"/>
  <c r="AA158" i="1"/>
  <c r="AA113" i="1"/>
  <c r="AA61" i="1"/>
  <c r="AA64" i="1"/>
  <c r="AA137" i="1"/>
  <c r="AA122" i="1"/>
  <c r="AA34" i="1"/>
  <c r="AA168" i="1"/>
  <c r="AA141" i="1"/>
  <c r="AA47" i="1"/>
  <c r="AA41" i="1"/>
  <c r="AA71" i="1"/>
  <c r="AA76" i="1"/>
  <c r="AA172" i="1"/>
  <c r="AA159" i="1"/>
</calcChain>
</file>

<file path=xl/comments1.xml><?xml version="1.0" encoding="utf-8"?>
<comments xmlns="http://schemas.openxmlformats.org/spreadsheetml/2006/main">
  <authors>
    <author>Vít Vodrážka</author>
  </authors>
  <commentList>
    <comment ref="I71" authorId="0" shapeId="0">
      <text>
        <r>
          <rPr>
            <b/>
            <sz val="9"/>
            <color indexed="81"/>
            <rFont val="Tahoma"/>
            <family val="2"/>
            <charset val="238"/>
          </rPr>
          <t>rána do sousedního terče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<sst xmlns="http://schemas.openxmlformats.org/spreadsheetml/2006/main" count="360" uniqueCount="228">
  <si>
    <t>VÝSLEDKOVÁ  LISTINA</t>
  </si>
  <si>
    <t>Název soutěže</t>
  </si>
  <si>
    <t>Pořadatel</t>
  </si>
  <si>
    <t>Termín konání</t>
  </si>
  <si>
    <t>Místo konání</t>
  </si>
  <si>
    <t>Počet účastníků</t>
  </si>
  <si>
    <t>Hlavní rozhodčí</t>
  </si>
  <si>
    <t>Ředitel soutěže</t>
  </si>
  <si>
    <t>Příjmení, jméno</t>
  </si>
  <si>
    <t>Disciplíny</t>
  </si>
  <si>
    <t>Protesty</t>
  </si>
  <si>
    <t>Diskvalifikace</t>
  </si>
  <si>
    <t>Herní systém</t>
  </si>
  <si>
    <t>CELKEM</t>
  </si>
  <si>
    <t>BODY</t>
  </si>
  <si>
    <t>POŘADÍ</t>
  </si>
  <si>
    <t>Mířená na rychlost</t>
  </si>
  <si>
    <t>Body</t>
  </si>
  <si>
    <t>Čas</t>
  </si>
  <si>
    <t>Jednotlivci</t>
  </si>
  <si>
    <t>KVZ</t>
  </si>
  <si>
    <t>Mířená střelba z velkorážové pistole na přesnost a na rychlost</t>
  </si>
  <si>
    <t>Výsl.</t>
  </si>
  <si>
    <t>Organizátor</t>
  </si>
  <si>
    <t>Terč 135</t>
  </si>
  <si>
    <t>Terč 50/20</t>
  </si>
  <si>
    <t>Liberec</t>
  </si>
  <si>
    <t>SVZ ČR</t>
  </si>
  <si>
    <t>Přebor SVZ ČR k 78. výročí osvobození Československa</t>
  </si>
  <si>
    <t>Jenišovice</t>
  </si>
  <si>
    <t>Mokrá</t>
  </si>
  <si>
    <t>6.5.2023</t>
  </si>
  <si>
    <t>Otrusiník Petr</t>
  </si>
  <si>
    <t>Otrusiníková Iveta</t>
  </si>
  <si>
    <t>Podivínský Luboš</t>
  </si>
  <si>
    <t>Halavín Pavel</t>
  </si>
  <si>
    <t>Neumann Tomáš</t>
  </si>
  <si>
    <t>Lipovčan Marek</t>
  </si>
  <si>
    <t>Fitz Heřman</t>
  </si>
  <si>
    <t>Doležal Pavel</t>
  </si>
  <si>
    <t>Střelci Brno</t>
  </si>
  <si>
    <t>KVZ Mokrá, KVZ Liberec, KVZ Napajedla, KVZ Fruko Jindř.Hradec, KVZ Most, KVZ Polná, KVZ Nový Jičín, KVZ Dobruška</t>
  </si>
  <si>
    <t>Mokrá u Brna, Hodkovice nad Mohelkou, Napajedla, Dolní Skrýchov, Most - Čepirohy, Dobroutov, AVZO Odry, Hostinné</t>
  </si>
  <si>
    <t>HERBER Jan</t>
  </si>
  <si>
    <t>Rokytnice</t>
  </si>
  <si>
    <t>KRÁTKÝ Karel Ing.</t>
  </si>
  <si>
    <t>ČERVINKA Leoš Ing.</t>
  </si>
  <si>
    <t>POHOŘALÝ Martin</t>
  </si>
  <si>
    <t>PŘECECHTĚL Oldřich Ing.</t>
  </si>
  <si>
    <t>BARTOŠ Radek</t>
  </si>
  <si>
    <t>ČERNÁ Petra</t>
  </si>
  <si>
    <t xml:space="preserve">VNOUČEK Miloš </t>
  </si>
  <si>
    <t>OPOČENSKÝ Vladimír</t>
  </si>
  <si>
    <t>MENDYSZEWSKI Jan</t>
  </si>
  <si>
    <t>BUKVIC Luboš</t>
  </si>
  <si>
    <t>Turnov</t>
  </si>
  <si>
    <t>LANC Milan</t>
  </si>
  <si>
    <t>VNOUČEK Tomáš</t>
  </si>
  <si>
    <t xml:space="preserve">JAREŠ  Květoslav </t>
  </si>
  <si>
    <t xml:space="preserve">Hodkovice </t>
  </si>
  <si>
    <t>ŠÍDA Bohuslav</t>
  </si>
  <si>
    <t>SMORÁDEK Vlastislav Ing.</t>
  </si>
  <si>
    <t>VOTROUBEK Rostislav</t>
  </si>
  <si>
    <t>HANZLÍK Miroslav Ing.</t>
  </si>
  <si>
    <t xml:space="preserve">HUDSKÝ Vítězslav </t>
  </si>
  <si>
    <t>VOTROUBKOVÁ Jana</t>
  </si>
  <si>
    <t>Hodkovice</t>
  </si>
  <si>
    <t>RESL Jan</t>
  </si>
  <si>
    <t>MIKULE Roman</t>
  </si>
  <si>
    <t>PEKLÁKOVÁ Jaroslava</t>
  </si>
  <si>
    <t>VAŇÁTKO Petr</t>
  </si>
  <si>
    <t>STRÁNSKÝ Jaroslav</t>
  </si>
  <si>
    <t>HANZLÍKOVÁ Olga</t>
  </si>
  <si>
    <t>LOUDA Jaroslav</t>
  </si>
  <si>
    <t>MAREK Josef</t>
  </si>
  <si>
    <t>ŠÍDOVÁ Olga</t>
  </si>
  <si>
    <t>Jakeš František</t>
  </si>
  <si>
    <t>Olomouc</t>
  </si>
  <si>
    <t>Pavelec Lubor</t>
  </si>
  <si>
    <t>Kostelec u Hol.</t>
  </si>
  <si>
    <t>Dubčák Libor</t>
  </si>
  <si>
    <t>Vsetín město</t>
  </si>
  <si>
    <t>Piško Roman</t>
  </si>
  <si>
    <t>Kvasice</t>
  </si>
  <si>
    <t>Holba Petr</t>
  </si>
  <si>
    <t>Loučka</t>
  </si>
  <si>
    <t>Doležal Vratislav</t>
  </si>
  <si>
    <t>Napajedla</t>
  </si>
  <si>
    <r>
      <t>H</t>
    </r>
    <r>
      <rPr>
        <b/>
        <sz val="10"/>
        <rFont val="Calibri"/>
        <family val="2"/>
        <charset val="238"/>
      </rPr>
      <t>ű</t>
    </r>
    <r>
      <rPr>
        <b/>
        <sz val="10"/>
        <rFont val="Times New Roman CE"/>
        <family val="1"/>
        <charset val="238"/>
      </rPr>
      <t>bner Karel</t>
    </r>
  </si>
  <si>
    <t>Běhal Zdeněk</t>
  </si>
  <si>
    <t>Maňásek Jiří</t>
  </si>
  <si>
    <t>Jajtner Karel Ing.</t>
  </si>
  <si>
    <t>Kroměříž</t>
  </si>
  <si>
    <t>Doležalová Lenka</t>
  </si>
  <si>
    <t>Vlček Lubomír</t>
  </si>
  <si>
    <t>Sklář Josef</t>
  </si>
  <si>
    <t>Kotásek Rostislav</t>
  </si>
  <si>
    <t>Tříska Petr</t>
  </si>
  <si>
    <t>Kříž Petr MUDr.</t>
  </si>
  <si>
    <t>Kašpárek Karel</t>
  </si>
  <si>
    <t>Paulmichl Roman Ing</t>
  </si>
  <si>
    <t>Očadlík Zdeněk Ing.</t>
  </si>
  <si>
    <t>Vaculík Ladislav</t>
  </si>
  <si>
    <t>Šidlík Josef</t>
  </si>
  <si>
    <t>Košař Stanislav</t>
  </si>
  <si>
    <t>Drábek Rudolf</t>
  </si>
  <si>
    <t>Bednář Zdeněk Ing.</t>
  </si>
  <si>
    <t>Kubíček Libor</t>
  </si>
  <si>
    <t>Uh. Hradiště</t>
  </si>
  <si>
    <t>Řezanina Karel Bc.</t>
  </si>
  <si>
    <t>Trchalík Radek</t>
  </si>
  <si>
    <t>Lorenc Ivo Ing.</t>
  </si>
  <si>
    <t>Vašek Milan</t>
  </si>
  <si>
    <t>Brázdil Alois</t>
  </si>
  <si>
    <t>Fischer Tomáš</t>
  </si>
  <si>
    <t>Gerža Jan</t>
  </si>
  <si>
    <t>Vsetín zbrojovk</t>
  </si>
  <si>
    <t>Šťastný Jiří</t>
  </si>
  <si>
    <t>Kneblík Stanislav Ing</t>
  </si>
  <si>
    <t>Ondrejková Eva</t>
  </si>
  <si>
    <t>Strmiska Jaromír</t>
  </si>
  <si>
    <t>Koutná Jitka</t>
  </si>
  <si>
    <t>Vejslík Vladimír</t>
  </si>
  <si>
    <t>Fruko J.Hradec</t>
  </si>
  <si>
    <t xml:space="preserve">Červenka Pavel </t>
  </si>
  <si>
    <t>Pelhřimov</t>
  </si>
  <si>
    <t>Nikodým David</t>
  </si>
  <si>
    <t xml:space="preserve">Rendl Josef </t>
  </si>
  <si>
    <t>Týn nad Vlt.</t>
  </si>
  <si>
    <t xml:space="preserve">Beigl Tomáš </t>
  </si>
  <si>
    <t>Sokolík Jaroslav</t>
  </si>
  <si>
    <t>UVS J.Hradec</t>
  </si>
  <si>
    <t>Vaněk Josef</t>
  </si>
  <si>
    <t>Mesároš Štefan</t>
  </si>
  <si>
    <t xml:space="preserve">Novotný František </t>
  </si>
  <si>
    <t>Koch Miroslav st.</t>
  </si>
  <si>
    <t>Policie Počátky</t>
  </si>
  <si>
    <t>Kolář Jaroslav</t>
  </si>
  <si>
    <t>Fuksa Viktor</t>
  </si>
  <si>
    <t>Žemlička Ladislav</t>
  </si>
  <si>
    <t>Brejžek Vojtěch</t>
  </si>
  <si>
    <t>Petržílka Miloslav</t>
  </si>
  <si>
    <t>Kostříž Jaroslav</t>
  </si>
  <si>
    <t>Petrů Milan</t>
  </si>
  <si>
    <t>Král Jiří</t>
  </si>
  <si>
    <t>Konrád František</t>
  </si>
  <si>
    <t>Svoboda Michal</t>
  </si>
  <si>
    <t>Získal Karel</t>
  </si>
  <si>
    <t>Fiala Miroslav</t>
  </si>
  <si>
    <t>Toman František</t>
  </si>
  <si>
    <t>Čekal Josef</t>
  </si>
  <si>
    <t>Žemličková Marie</t>
  </si>
  <si>
    <t>Maňour František</t>
  </si>
  <si>
    <t>Landkammer Václav</t>
  </si>
  <si>
    <t>Wrzecionko Albert</t>
  </si>
  <si>
    <t>Baránek Pavel</t>
  </si>
  <si>
    <t>Reisnerová Michaela</t>
  </si>
  <si>
    <t xml:space="preserve">Janko Jaroslav </t>
  </si>
  <si>
    <t>Herceg Bohumil</t>
  </si>
  <si>
    <t xml:space="preserve">Matějka Milan </t>
  </si>
  <si>
    <t>Melichar Tomáš</t>
  </si>
  <si>
    <t>Polná</t>
  </si>
  <si>
    <t>Smejkal Karel, Ing.</t>
  </si>
  <si>
    <t>Vodrážka Vít</t>
  </si>
  <si>
    <t>Kopřiva Josef</t>
  </si>
  <si>
    <t>Bělohlávek Jan, Ing.</t>
  </si>
  <si>
    <t>Vala Zdeněk</t>
  </si>
  <si>
    <t>Zvolánek Jiří</t>
  </si>
  <si>
    <t>Doležal Milan</t>
  </si>
  <si>
    <t>Dolejší Ladislav, JUDr.</t>
  </si>
  <si>
    <t>Kopečný Antonín</t>
  </si>
  <si>
    <t>Nový Jičín</t>
  </si>
  <si>
    <t>Rosa Stanislav</t>
  </si>
  <si>
    <t>Němec Pavel</t>
  </si>
  <si>
    <t>Šťastný František</t>
  </si>
  <si>
    <t>Knápek Jaroslav</t>
  </si>
  <si>
    <t>Janík Roman</t>
  </si>
  <si>
    <t>Knápek Michal</t>
  </si>
  <si>
    <t>Adámek Petr</t>
  </si>
  <si>
    <t>Valašské Meziříčí</t>
  </si>
  <si>
    <t>Schalek Miroslav</t>
  </si>
  <si>
    <t>Hulej Marek</t>
  </si>
  <si>
    <t>Eichler Rostislav</t>
  </si>
  <si>
    <t>Smutek Mojmír</t>
  </si>
  <si>
    <t>Starůstka Libor</t>
  </si>
  <si>
    <t>Schwarzer Jan</t>
  </si>
  <si>
    <t>Svoboda Dušan</t>
  </si>
  <si>
    <t>Petera Josef</t>
  </si>
  <si>
    <t>Vojtuš Petr</t>
  </si>
  <si>
    <t>Pavelka Martin</t>
  </si>
  <si>
    <t>Kovalak Jaroslav</t>
  </si>
  <si>
    <t>Vrchlabí S</t>
  </si>
  <si>
    <t>Franěk Vladimír</t>
  </si>
  <si>
    <t>Trutnov  1</t>
  </si>
  <si>
    <t>Mertlík Václav</t>
  </si>
  <si>
    <t>Dobruška</t>
  </si>
  <si>
    <t>Mertlík Jaroslav</t>
  </si>
  <si>
    <t>Paska Jiří</t>
  </si>
  <si>
    <t>Smola Jaroslav</t>
  </si>
  <si>
    <t>Šmída Robert</t>
  </si>
  <si>
    <t>Hrneček Jindřich</t>
  </si>
  <si>
    <t>Most</t>
  </si>
  <si>
    <t>Sýkora Petr</t>
  </si>
  <si>
    <t>Kaplan Antonín</t>
  </si>
  <si>
    <t>Šeránek Pavel</t>
  </si>
  <si>
    <t>Koman Pavel</t>
  </si>
  <si>
    <t>Pech Vít</t>
  </si>
  <si>
    <t>Hodinka Ladislav</t>
  </si>
  <si>
    <t>Čengery Jan</t>
  </si>
  <si>
    <t>Chomutov</t>
  </si>
  <si>
    <t>Kašpar Josef</t>
  </si>
  <si>
    <t>Pošta Petr</t>
  </si>
  <si>
    <t>Schmid Bedřich</t>
  </si>
  <si>
    <t>Staněk Miloslav</t>
  </si>
  <si>
    <t>Grunt Jan</t>
  </si>
  <si>
    <t>Březno</t>
  </si>
  <si>
    <t>Tomáš Zdeněk</t>
  </si>
  <si>
    <t>Litoměřice</t>
  </si>
  <si>
    <t>Horký Tomáš</t>
  </si>
  <si>
    <t>Krs Jan</t>
  </si>
  <si>
    <t>Křapka Martin</t>
  </si>
  <si>
    <t>Míchal Jiří</t>
  </si>
  <si>
    <t>Pytloun Roman</t>
  </si>
  <si>
    <t>Šmídmajerová Hana</t>
  </si>
  <si>
    <t>Petr Otrusiník 1-047, Ing. Miroslav Hanzlík 1-001, Libor Kubíček 1-127, Jindřich Němec 0-009, Ing. Jan Bělohlávek 1-044, Ing. Jan Schwarzer 1-023, Robert Šmída 1-141, Ing. Vít Pech 1-081</t>
  </si>
  <si>
    <t>Luboš Podivínský 2-315, Ing. Karel Krátký 1-138, Jaromír Strmiska 1-020, Vojtěch Brejžek 1-165, Ing. Karel Smejkal 2-422, Martin Pavelka 1-144, Jaroslav Smola 2-132, Jindřich Hrneček 1-006</t>
  </si>
  <si>
    <r>
      <rPr>
        <b/>
        <sz val="10"/>
        <rFont val="Bookman Old Style"/>
        <family val="1"/>
        <charset val="238"/>
      </rPr>
      <t>Celkový počet: 181 (z toho členů SVZ ČR:</t>
    </r>
    <r>
      <rPr>
        <b/>
        <sz val="10"/>
        <color indexed="10"/>
        <rFont val="Bookman Old Style"/>
        <family val="1"/>
        <charset val="238"/>
      </rPr>
      <t xml:space="preserve"> </t>
    </r>
    <r>
      <rPr>
        <b/>
        <sz val="10"/>
        <rFont val="Bookman Old Style"/>
        <family val="1"/>
        <charset val="238"/>
      </rPr>
      <t>162)</t>
    </r>
  </si>
  <si>
    <t>Bednářová Naděžda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</si>
</sst>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E"/>
      <charset val="238"/>
    </font>
    <font>
      <sz val="10"/>
      <name val="Bookman Old Style"/>
      <family val="1"/>
      <charset val="238"/>
    </font>
    <font>
      <sz val="11"/>
      <name val="Bookman Old Style"/>
      <family val="1"/>
      <charset val="238"/>
    </font>
    <font>
      <b/>
      <sz val="10"/>
      <name val="Bookman Old Style"/>
      <family val="1"/>
    </font>
    <font>
      <sz val="10"/>
      <name val="Bookman Old Style"/>
      <family val="1"/>
    </font>
    <font>
      <b/>
      <sz val="26"/>
      <name val="Bookman Old Style"/>
      <family val="1"/>
      <charset val="238"/>
    </font>
    <font>
      <sz val="26"/>
      <name val="Arial CE"/>
      <charset val="238"/>
    </font>
    <font>
      <b/>
      <sz val="8"/>
      <name val="Bookman Old Style"/>
      <family val="1"/>
      <charset val="238"/>
    </font>
    <font>
      <sz val="8"/>
      <name val="Arial CE"/>
      <charset val="238"/>
    </font>
    <font>
      <b/>
      <sz val="10"/>
      <name val="Bookman Old Style"/>
      <family val="1"/>
      <charset val="238"/>
    </font>
    <font>
      <b/>
      <sz val="12"/>
      <name val="Bookman Old Style"/>
      <family val="1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0"/>
      <color indexed="10"/>
      <name val="Bookman Old Style"/>
      <family val="1"/>
      <charset val="238"/>
    </font>
    <font>
      <b/>
      <sz val="10"/>
      <name val="Arial"/>
      <family val="2"/>
      <charset val="238"/>
    </font>
    <font>
      <sz val="16"/>
      <name val="Arial CE"/>
      <charset val="238"/>
    </font>
    <font>
      <sz val="10"/>
      <name val="Arial CE"/>
      <family val="2"/>
      <charset val="238"/>
    </font>
    <font>
      <b/>
      <sz val="10"/>
      <name val="Calibri"/>
      <family val="2"/>
      <charset val="238"/>
    </font>
    <font>
      <sz val="9"/>
      <name val="Arial CE"/>
      <family val="2"/>
      <charset val="238"/>
    </font>
    <font>
      <sz val="10"/>
      <name val="Times New Roman CE"/>
      <family val="1"/>
      <charset val="238"/>
    </font>
    <font>
      <sz val="11"/>
      <name val="Arial CE"/>
      <charset val="238"/>
    </font>
    <font>
      <sz val="9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Times New Roman CE"/>
      <charset val="238"/>
    </font>
    <font>
      <b/>
      <sz val="10"/>
      <color rgb="FFFF0000"/>
      <name val="Arial CE"/>
      <charset val="238"/>
    </font>
    <font>
      <b/>
      <sz val="10"/>
      <color rgb="FFFF0000"/>
      <name val="Bookman Old Style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9" fillId="0" borderId="3" xfId="0" applyFont="1" applyBorder="1"/>
    <xf numFmtId="0" fontId="11" fillId="3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12" fillId="6" borderId="14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/>
    </xf>
    <xf numFmtId="0" fontId="13" fillId="0" borderId="16" xfId="0" applyFont="1" applyBorder="1"/>
    <xf numFmtId="0" fontId="12" fillId="2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12" fillId="6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12" fillId="4" borderId="22" xfId="0" quotePrefix="1" applyFont="1" applyFill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23" xfId="0" applyNumberFormat="1" applyFont="1" applyFill="1" applyBorder="1" applyAlignment="1">
      <alignment horizontal="center"/>
    </xf>
    <xf numFmtId="1" fontId="0" fillId="0" borderId="13" xfId="0" applyNumberFormat="1" applyFont="1" applyFill="1" applyBorder="1" applyAlignment="1">
      <alignment horizontal="center"/>
    </xf>
    <xf numFmtId="0" fontId="13" fillId="0" borderId="17" xfId="0" applyFont="1" applyBorder="1"/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16" fillId="0" borderId="0" xfId="0" applyFont="1" applyAlignment="1"/>
    <xf numFmtId="0" fontId="15" fillId="0" borderId="28" xfId="0" applyFont="1" applyBorder="1"/>
    <xf numFmtId="0" fontId="0" fillId="0" borderId="16" xfId="0" applyBorder="1"/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13" fillId="0" borderId="22" xfId="0" applyFont="1" applyBorder="1"/>
    <xf numFmtId="0" fontId="12" fillId="2" borderId="22" xfId="0" applyFont="1" applyFill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15" fillId="0" borderId="0" xfId="0" applyFont="1" applyAlignment="1"/>
    <xf numFmtId="0" fontId="26" fillId="0" borderId="0" xfId="0" applyFont="1" applyAlignment="1">
      <alignment horizontal="center"/>
    </xf>
    <xf numFmtId="49" fontId="19" fillId="0" borderId="28" xfId="0" applyNumberFormat="1" applyFont="1" applyBorder="1" applyAlignment="1">
      <alignment horizontal="left" vertical="center"/>
    </xf>
    <xf numFmtId="0" fontId="20" fillId="0" borderId="16" xfId="0" applyFont="1" applyBorder="1"/>
    <xf numFmtId="0" fontId="21" fillId="0" borderId="25" xfId="0" applyFont="1" applyBorder="1" applyAlignment="1" applyProtection="1">
      <alignment horizontal="center"/>
      <protection locked="0"/>
    </xf>
    <xf numFmtId="0" fontId="21" fillId="0" borderId="26" xfId="0" applyFont="1" applyBorder="1" applyAlignment="1" applyProtection="1">
      <alignment horizontal="center"/>
      <protection locked="0"/>
    </xf>
    <xf numFmtId="0" fontId="21" fillId="0" borderId="23" xfId="0" applyFont="1" applyBorder="1" applyAlignment="1" applyProtection="1">
      <alignment horizontal="center"/>
      <protection locked="0"/>
    </xf>
    <xf numFmtId="0" fontId="21" fillId="0" borderId="28" xfId="0" applyFont="1" applyBorder="1" applyAlignment="1" applyProtection="1">
      <alignment horizontal="center"/>
      <protection locked="0"/>
    </xf>
    <xf numFmtId="49" fontId="22" fillId="0" borderId="28" xfId="0" applyNumberFormat="1" applyFont="1" applyBorder="1" applyAlignment="1">
      <alignment horizontal="left" vertical="center"/>
    </xf>
    <xf numFmtId="0" fontId="21" fillId="0" borderId="24" xfId="0" applyFont="1" applyBorder="1" applyAlignment="1" applyProtection="1">
      <alignment horizontal="center"/>
      <protection locked="0"/>
    </xf>
    <xf numFmtId="0" fontId="21" fillId="0" borderId="27" xfId="0" applyFont="1" applyBorder="1" applyAlignment="1" applyProtection="1">
      <alignment horizontal="center"/>
      <protection locked="0"/>
    </xf>
    <xf numFmtId="2" fontId="21" fillId="0" borderId="26" xfId="0" applyNumberFormat="1" applyFont="1" applyBorder="1" applyAlignment="1" applyProtection="1">
      <alignment horizontal="center"/>
      <protection locked="0"/>
    </xf>
    <xf numFmtId="2" fontId="21" fillId="0" borderId="28" xfId="0" applyNumberFormat="1" applyFont="1" applyBorder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" fontId="0" fillId="0" borderId="27" xfId="0" applyNumberFormat="1" applyFont="1" applyBorder="1" applyAlignment="1">
      <alignment horizontal="center"/>
    </xf>
    <xf numFmtId="1" fontId="0" fillId="0" borderId="23" xfId="0" applyNumberFormat="1" applyFont="1" applyBorder="1" applyAlignment="1">
      <alignment horizontal="center"/>
    </xf>
    <xf numFmtId="1" fontId="0" fillId="0" borderId="28" xfId="0" applyNumberFormat="1" applyFont="1" applyBorder="1" applyAlignment="1">
      <alignment horizontal="center"/>
    </xf>
    <xf numFmtId="1" fontId="0" fillId="0" borderId="11" xfId="0" applyNumberFormat="1" applyFont="1" applyBorder="1" applyAlignment="1">
      <alignment horizontal="center"/>
    </xf>
    <xf numFmtId="1" fontId="0" fillId="0" borderId="13" xfId="0" applyNumberFormat="1" applyFont="1" applyBorder="1" applyAlignment="1">
      <alignment horizontal="center"/>
    </xf>
    <xf numFmtId="2" fontId="0" fillId="0" borderId="28" xfId="0" applyNumberFormat="1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49" fontId="19" fillId="0" borderId="16" xfId="0" applyNumberFormat="1" applyFont="1" applyBorder="1" applyAlignment="1">
      <alignment horizontal="left" vertical="center"/>
    </xf>
    <xf numFmtId="0" fontId="13" fillId="0" borderId="28" xfId="0" applyFont="1" applyBorder="1"/>
    <xf numFmtId="0" fontId="15" fillId="0" borderId="16" xfId="0" applyFont="1" applyBorder="1"/>
    <xf numFmtId="49" fontId="19" fillId="0" borderId="22" xfId="0" applyNumberFormat="1" applyFont="1" applyBorder="1" applyAlignment="1">
      <alignment horizontal="left" vertical="center"/>
    </xf>
    <xf numFmtId="0" fontId="15" fillId="0" borderId="16" xfId="0" applyFont="1" applyBorder="1" applyAlignment="1">
      <alignment horizontal="left"/>
    </xf>
    <xf numFmtId="49" fontId="22" fillId="0" borderId="16" xfId="0" applyNumberFormat="1" applyFont="1" applyBorder="1" applyAlignment="1">
      <alignment horizontal="left" vertical="center"/>
    </xf>
    <xf numFmtId="0" fontId="25" fillId="0" borderId="28" xfId="0" applyFont="1" applyBorder="1"/>
    <xf numFmtId="0" fontId="20" fillId="0" borderId="22" xfId="0" applyFont="1" applyBorder="1"/>
    <xf numFmtId="0" fontId="21" fillId="0" borderId="11" xfId="0" applyFont="1" applyBorder="1" applyAlignment="1" applyProtection="1">
      <alignment horizontal="center"/>
      <protection locked="0"/>
    </xf>
    <xf numFmtId="0" fontId="21" fillId="0" borderId="35" xfId="0" applyFont="1" applyBorder="1" applyAlignment="1" applyProtection="1">
      <alignment horizontal="center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1" fontId="0" fillId="0" borderId="34" xfId="0" applyNumberFormat="1" applyBorder="1" applyAlignment="1">
      <alignment horizontal="center"/>
    </xf>
    <xf numFmtId="0" fontId="21" fillId="0" borderId="36" xfId="0" applyFont="1" applyBorder="1" applyAlignment="1" applyProtection="1">
      <alignment horizontal="center"/>
      <protection locked="0"/>
    </xf>
    <xf numFmtId="0" fontId="17" fillId="0" borderId="20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9" fillId="8" borderId="11" xfId="0" applyFont="1" applyFill="1" applyBorder="1"/>
    <xf numFmtId="0" fontId="9" fillId="8" borderId="12" xfId="0" applyFont="1" applyFill="1" applyBorder="1"/>
    <xf numFmtId="0" fontId="9" fillId="8" borderId="13" xfId="0" applyFont="1" applyFill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9" fillId="8" borderId="11" xfId="0" applyFont="1" applyFill="1" applyBorder="1" applyAlignment="1">
      <alignment wrapText="1"/>
    </xf>
    <xf numFmtId="0" fontId="9" fillId="8" borderId="12" xfId="0" applyFont="1" applyFill="1" applyBorder="1" applyAlignment="1">
      <alignment wrapText="1"/>
    </xf>
    <xf numFmtId="0" fontId="9" fillId="8" borderId="13" xfId="0" applyFont="1" applyFill="1" applyBorder="1" applyAlignment="1">
      <alignment wrapText="1"/>
    </xf>
    <xf numFmtId="0" fontId="14" fillId="8" borderId="11" xfId="0" applyFont="1" applyFill="1" applyBorder="1" applyAlignment="1">
      <alignment horizontal="left"/>
    </xf>
    <xf numFmtId="0" fontId="14" fillId="8" borderId="12" xfId="0" applyFont="1" applyFill="1" applyBorder="1" applyAlignment="1">
      <alignment horizontal="left"/>
    </xf>
    <xf numFmtId="0" fontId="14" fillId="8" borderId="13" xfId="0" applyFont="1" applyFill="1" applyBorder="1" applyAlignment="1">
      <alignment horizontal="left"/>
    </xf>
    <xf numFmtId="0" fontId="9" fillId="8" borderId="11" xfId="0" applyFont="1" applyFill="1" applyBorder="1" applyAlignment="1">
      <alignment horizontal="left"/>
    </xf>
    <xf numFmtId="0" fontId="9" fillId="8" borderId="12" xfId="0" applyFont="1" applyFill="1" applyBorder="1" applyAlignment="1">
      <alignment horizontal="left"/>
    </xf>
    <xf numFmtId="0" fontId="9" fillId="8" borderId="13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9" fillId="8" borderId="38" xfId="0" applyFont="1" applyFill="1" applyBorder="1" applyAlignment="1">
      <alignment wrapText="1"/>
    </xf>
    <xf numFmtId="0" fontId="9" fillId="8" borderId="39" xfId="0" applyFont="1" applyFill="1" applyBorder="1" applyAlignment="1">
      <alignment wrapText="1"/>
    </xf>
    <xf numFmtId="0" fontId="9" fillId="8" borderId="40" xfId="0" applyFont="1" applyFill="1" applyBorder="1" applyAlignment="1">
      <alignment wrapText="1"/>
    </xf>
    <xf numFmtId="0" fontId="3" fillId="2" borderId="4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0" borderId="29" xfId="0" applyFont="1" applyBorder="1"/>
    <xf numFmtId="0" fontId="3" fillId="0" borderId="37" xfId="0" applyFont="1" applyBorder="1"/>
    <xf numFmtId="0" fontId="3" fillId="0" borderId="31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8" borderId="11" xfId="0" applyFont="1" applyFill="1" applyBorder="1"/>
    <xf numFmtId="0" fontId="27" fillId="8" borderId="12" xfId="0" applyFont="1" applyFill="1" applyBorder="1"/>
    <xf numFmtId="0" fontId="27" fillId="8" borderId="13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54"/>
  <sheetViews>
    <sheetView tabSelected="1" workbookViewId="0">
      <selection activeCell="AC7" sqref="AC7"/>
    </sheetView>
  </sheetViews>
  <sheetFormatPr defaultRowHeight="13" x14ac:dyDescent="0.3"/>
  <cols>
    <col min="1" max="1" width="23.08984375" style="1" customWidth="1"/>
    <col min="2" max="2" width="13.453125" style="1" customWidth="1"/>
    <col min="3" max="9" width="3.6328125" style="1" customWidth="1"/>
    <col min="10" max="10" width="5.453125" style="1" customWidth="1"/>
    <col min="11" max="21" width="3.6328125" style="1" customWidth="1"/>
    <col min="22" max="22" width="6.08984375" style="1" customWidth="1"/>
    <col min="23" max="23" width="5.6328125" style="1" customWidth="1"/>
    <col min="24" max="24" width="7.6328125" style="1" customWidth="1"/>
    <col min="25" max="25" width="8" style="1" customWidth="1"/>
    <col min="26" max="26" width="7.6328125" style="1" customWidth="1"/>
    <col min="27" max="27" width="8.54296875" style="6" customWidth="1"/>
  </cols>
  <sheetData>
    <row r="1" spans="1:32" s="4" customFormat="1" ht="33" thickBot="1" x14ac:dyDescent="0.7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9"/>
    </row>
    <row r="2" spans="1:32" s="5" customFormat="1" ht="15" customHeight="1" thickBot="1" x14ac:dyDescent="0.35">
      <c r="A2" s="12" t="s">
        <v>1</v>
      </c>
      <c r="B2" s="143" t="s">
        <v>28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5"/>
    </row>
    <row r="3" spans="1:32" s="5" customFormat="1" ht="15" customHeight="1" thickBot="1" x14ac:dyDescent="0.45">
      <c r="A3" s="12" t="s">
        <v>2</v>
      </c>
      <c r="B3" s="146" t="s">
        <v>27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8"/>
      <c r="AC3" s="53"/>
      <c r="AD3" s="53"/>
      <c r="AE3" s="53"/>
      <c r="AF3" s="53"/>
    </row>
    <row r="4" spans="1:32" s="5" customFormat="1" ht="15" customHeight="1" thickBot="1" x14ac:dyDescent="0.45">
      <c r="A4" s="12" t="s">
        <v>23</v>
      </c>
      <c r="B4" s="20" t="s">
        <v>41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2"/>
      <c r="AC4" s="53"/>
      <c r="AD4" s="53"/>
      <c r="AE4" s="53"/>
      <c r="AF4" s="53"/>
    </row>
    <row r="5" spans="1:32" s="5" customFormat="1" ht="15" customHeight="1" thickBot="1" x14ac:dyDescent="0.35">
      <c r="A5" s="12" t="s">
        <v>3</v>
      </c>
      <c r="B5" s="149" t="s">
        <v>31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1"/>
    </row>
    <row r="6" spans="1:32" s="5" customFormat="1" ht="15" customHeight="1" thickBot="1" x14ac:dyDescent="0.35">
      <c r="A6" s="12" t="s">
        <v>4</v>
      </c>
      <c r="B6" s="112" t="s">
        <v>42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4"/>
    </row>
    <row r="7" spans="1:32" s="5" customFormat="1" ht="15" customHeight="1" thickBot="1" x14ac:dyDescent="0.35">
      <c r="A7" s="12" t="s">
        <v>5</v>
      </c>
      <c r="B7" s="121" t="s">
        <v>226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3"/>
    </row>
    <row r="8" spans="1:32" s="5" customFormat="1" ht="15" customHeight="1" thickBot="1" x14ac:dyDescent="0.35">
      <c r="A8" s="12" t="s">
        <v>9</v>
      </c>
      <c r="B8" s="124" t="s">
        <v>21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6"/>
    </row>
    <row r="9" spans="1:32" s="5" customFormat="1" ht="15" customHeight="1" thickBot="1" x14ac:dyDescent="0.35">
      <c r="A9" s="12" t="s">
        <v>12</v>
      </c>
      <c r="B9" s="112" t="s">
        <v>19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4"/>
    </row>
    <row r="10" spans="1:32" s="5" customFormat="1" ht="15" customHeight="1" thickBot="1" x14ac:dyDescent="0.35">
      <c r="A10" s="12" t="s">
        <v>10</v>
      </c>
      <c r="B10" s="115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7"/>
    </row>
    <row r="11" spans="1:32" s="5" customFormat="1" ht="15" customHeight="1" thickBot="1" x14ac:dyDescent="0.35">
      <c r="A11" s="12" t="s">
        <v>11</v>
      </c>
      <c r="B11" s="11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7"/>
    </row>
    <row r="12" spans="1:32" s="5" customFormat="1" ht="29.4" customHeight="1" thickBot="1" x14ac:dyDescent="0.35">
      <c r="A12" s="96" t="s">
        <v>6</v>
      </c>
      <c r="B12" s="118" t="s">
        <v>224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20"/>
    </row>
    <row r="13" spans="1:32" s="5" customFormat="1" ht="29.4" customHeight="1" thickBot="1" x14ac:dyDescent="0.35">
      <c r="A13" s="96" t="s">
        <v>7</v>
      </c>
      <c r="B13" s="135" t="s">
        <v>225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7"/>
    </row>
    <row r="14" spans="1:32" s="3" customFormat="1" ht="16" thickBot="1" x14ac:dyDescent="0.4">
      <c r="A14" s="140" t="s">
        <v>8</v>
      </c>
      <c r="B14" s="140" t="s">
        <v>20</v>
      </c>
      <c r="C14" s="138" t="s">
        <v>24</v>
      </c>
      <c r="D14" s="138"/>
      <c r="E14" s="138"/>
      <c r="F14" s="138"/>
      <c r="G14" s="138"/>
      <c r="H14" s="138"/>
      <c r="I14" s="138"/>
      <c r="J14" s="139"/>
      <c r="K14" s="14"/>
      <c r="L14" s="15"/>
      <c r="M14" s="15"/>
      <c r="N14" s="15"/>
      <c r="O14" s="15"/>
      <c r="P14" s="15" t="s">
        <v>25</v>
      </c>
      <c r="Q14" s="15"/>
      <c r="R14" s="15"/>
      <c r="S14" s="15"/>
      <c r="T14" s="15"/>
      <c r="U14" s="15"/>
      <c r="V14" s="16"/>
      <c r="W14" s="132" t="s">
        <v>16</v>
      </c>
      <c r="X14" s="133"/>
      <c r="Y14" s="134"/>
      <c r="Z14" s="130" t="s">
        <v>13</v>
      </c>
      <c r="AA14" s="131"/>
    </row>
    <row r="15" spans="1:32" s="3" customFormat="1" ht="13.5" thickBot="1" x14ac:dyDescent="0.35">
      <c r="A15" s="142"/>
      <c r="B15" s="141"/>
      <c r="C15" s="7">
        <v>10</v>
      </c>
      <c r="D15" s="7">
        <v>9</v>
      </c>
      <c r="E15" s="7">
        <v>8</v>
      </c>
      <c r="F15" s="7">
        <v>7</v>
      </c>
      <c r="G15" s="7">
        <v>6</v>
      </c>
      <c r="H15" s="7">
        <v>5</v>
      </c>
      <c r="I15" s="8">
        <v>0</v>
      </c>
      <c r="J15" s="9" t="s">
        <v>22</v>
      </c>
      <c r="K15" s="27">
        <v>10</v>
      </c>
      <c r="L15" s="27">
        <v>9</v>
      </c>
      <c r="M15" s="27">
        <v>8</v>
      </c>
      <c r="N15" s="27">
        <v>7</v>
      </c>
      <c r="O15" s="27">
        <v>6</v>
      </c>
      <c r="P15" s="27">
        <v>5</v>
      </c>
      <c r="Q15" s="27">
        <v>4</v>
      </c>
      <c r="R15" s="27">
        <v>3</v>
      </c>
      <c r="S15" s="27">
        <v>2</v>
      </c>
      <c r="T15" s="27">
        <v>1</v>
      </c>
      <c r="U15" s="27">
        <v>0</v>
      </c>
      <c r="V15" s="17" t="s">
        <v>22</v>
      </c>
      <c r="W15" s="28" t="s">
        <v>17</v>
      </c>
      <c r="X15" s="18" t="s">
        <v>18</v>
      </c>
      <c r="Y15" s="19" t="s">
        <v>22</v>
      </c>
      <c r="Z15" s="10" t="s">
        <v>14</v>
      </c>
      <c r="AA15" s="11" t="s">
        <v>15</v>
      </c>
    </row>
    <row r="16" spans="1:32" ht="15" customHeight="1" thickBot="1" x14ac:dyDescent="0.4">
      <c r="A16" s="37" t="s">
        <v>160</v>
      </c>
      <c r="B16" s="37" t="s">
        <v>161</v>
      </c>
      <c r="C16" s="38">
        <v>12</v>
      </c>
      <c r="D16" s="39">
        <v>3</v>
      </c>
      <c r="E16" s="39"/>
      <c r="F16" s="39"/>
      <c r="G16" s="39"/>
      <c r="H16" s="39"/>
      <c r="I16" s="40"/>
      <c r="J16" s="26">
        <f t="shared" ref="J16:J47" si="0">IF(SUM(C16:I16)=0,0,IF(SUM(C16:I16)&lt;15,"CHYBÍ",IF(SUM(C16:I16)&gt;15,"MOC",IF(SUM(C16:I16)=15,SUM(C16*10+D16*9+E16*8+F16*7+G16*6+H16*5)))))</f>
        <v>147</v>
      </c>
      <c r="K16" s="44">
        <v>6</v>
      </c>
      <c r="L16" s="45">
        <v>6</v>
      </c>
      <c r="M16" s="45">
        <v>3</v>
      </c>
      <c r="N16" s="45"/>
      <c r="O16" s="45"/>
      <c r="P16" s="45"/>
      <c r="Q16" s="45"/>
      <c r="R16" s="45"/>
      <c r="S16" s="45"/>
      <c r="T16" s="45"/>
      <c r="U16" s="46"/>
      <c r="V16" s="33">
        <f t="shared" ref="V16:V47" si="1">IF(SUM(K16:U16)=0,0,IF(SUM(K16:U16)&lt;15,"CHYBÍ",IF(SUM(K16:U16)=15,SUM(K16*10+L16*9+M16*8+N16*7+O16*6+P16*5+Q16*4+R16*3+S16*2+T16*1,IF(SUM(K16:U16)&gt;15,"MOC")))))</f>
        <v>138</v>
      </c>
      <c r="W16" s="49">
        <v>89</v>
      </c>
      <c r="X16" s="50">
        <v>18.25</v>
      </c>
      <c r="Y16" s="30">
        <f t="shared" ref="Y16:Y47" si="2">SUM(W16-X16)</f>
        <v>70.75</v>
      </c>
      <c r="Z16" s="23">
        <f t="shared" ref="Z16:Z47" si="3">SUM(J16+V16+Y16)</f>
        <v>355.75</v>
      </c>
      <c r="AA16" s="13">
        <f t="shared" ref="AA16:AA47" si="4">RANK(Z16,$Z$16:$Z$177)</f>
        <v>1</v>
      </c>
    </row>
    <row r="17" spans="1:27" ht="15" customHeight="1" thickBot="1" x14ac:dyDescent="0.4">
      <c r="A17" s="99" t="s">
        <v>43</v>
      </c>
      <c r="B17" s="55" t="s">
        <v>44</v>
      </c>
      <c r="C17" s="56">
        <v>14</v>
      </c>
      <c r="D17" s="57">
        <v>1</v>
      </c>
      <c r="E17" s="57"/>
      <c r="F17" s="57"/>
      <c r="G17" s="57"/>
      <c r="H17" s="57"/>
      <c r="I17" s="52"/>
      <c r="J17" s="26">
        <f t="shared" si="0"/>
        <v>149</v>
      </c>
      <c r="K17" s="34">
        <v>8</v>
      </c>
      <c r="L17" s="35">
        <v>5</v>
      </c>
      <c r="M17" s="35">
        <v>1</v>
      </c>
      <c r="N17" s="35">
        <v>1</v>
      </c>
      <c r="O17" s="35"/>
      <c r="P17" s="35"/>
      <c r="Q17" s="35"/>
      <c r="R17" s="35"/>
      <c r="S17" s="35"/>
      <c r="T17" s="35"/>
      <c r="U17" s="36"/>
      <c r="V17" s="33">
        <f t="shared" si="1"/>
        <v>140</v>
      </c>
      <c r="W17" s="58">
        <v>83</v>
      </c>
      <c r="X17" s="60">
        <v>18.23</v>
      </c>
      <c r="Y17" s="31">
        <f t="shared" si="2"/>
        <v>64.77</v>
      </c>
      <c r="Z17" s="29">
        <f t="shared" si="3"/>
        <v>353.77</v>
      </c>
      <c r="AA17" s="13">
        <f t="shared" si="4"/>
        <v>2</v>
      </c>
    </row>
    <row r="18" spans="1:27" ht="15" customHeight="1" thickBot="1" x14ac:dyDescent="0.4">
      <c r="A18" s="25" t="s">
        <v>76</v>
      </c>
      <c r="B18" s="25" t="s">
        <v>77</v>
      </c>
      <c r="C18" s="41">
        <v>12</v>
      </c>
      <c r="D18" s="42">
        <v>3</v>
      </c>
      <c r="E18" s="42"/>
      <c r="F18" s="42"/>
      <c r="G18" s="42"/>
      <c r="H18" s="42"/>
      <c r="I18" s="43"/>
      <c r="J18" s="26">
        <f t="shared" si="0"/>
        <v>147</v>
      </c>
      <c r="K18" s="47">
        <v>7</v>
      </c>
      <c r="L18" s="42">
        <v>8</v>
      </c>
      <c r="M18" s="42"/>
      <c r="N18" s="42"/>
      <c r="O18" s="42"/>
      <c r="P18" s="42"/>
      <c r="Q18" s="42"/>
      <c r="R18" s="42"/>
      <c r="S18" s="42"/>
      <c r="T18" s="42"/>
      <c r="U18" s="48"/>
      <c r="V18" s="33">
        <f t="shared" si="1"/>
        <v>142</v>
      </c>
      <c r="W18" s="41">
        <f>10+10+9+9+9+8+8+7+6+4</f>
        <v>80</v>
      </c>
      <c r="X18" s="51">
        <v>16.04</v>
      </c>
      <c r="Y18" s="31">
        <f t="shared" si="2"/>
        <v>63.96</v>
      </c>
      <c r="Z18" s="29">
        <f t="shared" si="3"/>
        <v>352.96</v>
      </c>
      <c r="AA18" s="13">
        <f t="shared" si="4"/>
        <v>3</v>
      </c>
    </row>
    <row r="19" spans="1:27" ht="15" customHeight="1" thickBot="1" x14ac:dyDescent="0.4">
      <c r="A19" s="97" t="s">
        <v>122</v>
      </c>
      <c r="B19" s="76" t="s">
        <v>123</v>
      </c>
      <c r="C19" s="83">
        <v>12</v>
      </c>
      <c r="D19" s="79">
        <v>3</v>
      </c>
      <c r="E19" s="79"/>
      <c r="F19" s="79"/>
      <c r="G19" s="79"/>
      <c r="H19" s="79"/>
      <c r="I19" s="80"/>
      <c r="J19" s="26">
        <f t="shared" si="0"/>
        <v>147</v>
      </c>
      <c r="K19" s="105">
        <v>5</v>
      </c>
      <c r="L19" s="79">
        <v>6</v>
      </c>
      <c r="M19" s="79">
        <v>3</v>
      </c>
      <c r="N19" s="79">
        <v>1</v>
      </c>
      <c r="O19" s="79"/>
      <c r="P19" s="79"/>
      <c r="Q19" s="79"/>
      <c r="R19" s="79"/>
      <c r="S19" s="79"/>
      <c r="T19" s="79"/>
      <c r="U19" s="107"/>
      <c r="V19" s="33">
        <f t="shared" si="1"/>
        <v>135</v>
      </c>
      <c r="W19" s="83">
        <v>87</v>
      </c>
      <c r="X19" s="85">
        <v>16.21</v>
      </c>
      <c r="Y19" s="31">
        <f t="shared" si="2"/>
        <v>70.789999999999992</v>
      </c>
      <c r="Z19" s="29">
        <f t="shared" si="3"/>
        <v>352.78999999999996</v>
      </c>
      <c r="AA19" s="13">
        <f t="shared" si="4"/>
        <v>4</v>
      </c>
    </row>
    <row r="20" spans="1:27" ht="15" customHeight="1" thickBot="1" x14ac:dyDescent="0.4">
      <c r="A20" s="25" t="s">
        <v>207</v>
      </c>
      <c r="B20" s="25" t="s">
        <v>201</v>
      </c>
      <c r="C20" s="41">
        <v>15</v>
      </c>
      <c r="D20" s="42"/>
      <c r="E20" s="42"/>
      <c r="F20" s="42"/>
      <c r="G20" s="42"/>
      <c r="H20" s="42"/>
      <c r="I20" s="43"/>
      <c r="J20" s="26">
        <f t="shared" si="0"/>
        <v>150</v>
      </c>
      <c r="K20" s="47">
        <v>5</v>
      </c>
      <c r="L20" s="42">
        <v>5</v>
      </c>
      <c r="M20" s="42">
        <v>4</v>
      </c>
      <c r="N20" s="42">
        <v>1</v>
      </c>
      <c r="O20" s="42"/>
      <c r="P20" s="42"/>
      <c r="Q20" s="42"/>
      <c r="R20" s="42"/>
      <c r="S20" s="42"/>
      <c r="T20" s="42"/>
      <c r="U20" s="48"/>
      <c r="V20" s="33">
        <f t="shared" si="1"/>
        <v>134</v>
      </c>
      <c r="W20" s="41">
        <f>10+9+9+9+9+9+9+9+8+6</f>
        <v>87</v>
      </c>
      <c r="X20" s="51">
        <v>18.38</v>
      </c>
      <c r="Y20" s="31">
        <f t="shared" si="2"/>
        <v>68.62</v>
      </c>
      <c r="Z20" s="29">
        <f t="shared" si="3"/>
        <v>352.62</v>
      </c>
      <c r="AA20" s="13">
        <f t="shared" si="4"/>
        <v>5</v>
      </c>
    </row>
    <row r="21" spans="1:27" ht="15" customHeight="1" thickBot="1" x14ac:dyDescent="0.4">
      <c r="A21" s="25" t="s">
        <v>170</v>
      </c>
      <c r="B21" s="25" t="s">
        <v>171</v>
      </c>
      <c r="C21" s="41">
        <v>11</v>
      </c>
      <c r="D21" s="42">
        <v>3</v>
      </c>
      <c r="E21" s="42">
        <v>1</v>
      </c>
      <c r="F21" s="42"/>
      <c r="G21" s="42"/>
      <c r="H21" s="42"/>
      <c r="I21" s="43"/>
      <c r="J21" s="26">
        <f t="shared" si="0"/>
        <v>145</v>
      </c>
      <c r="K21" s="47">
        <v>7</v>
      </c>
      <c r="L21" s="42">
        <v>6</v>
      </c>
      <c r="M21" s="42">
        <v>2</v>
      </c>
      <c r="N21" s="42"/>
      <c r="O21" s="42"/>
      <c r="P21" s="42"/>
      <c r="Q21" s="42"/>
      <c r="R21" s="42"/>
      <c r="S21" s="42"/>
      <c r="T21" s="42"/>
      <c r="U21" s="48"/>
      <c r="V21" s="33">
        <f t="shared" si="1"/>
        <v>140</v>
      </c>
      <c r="W21" s="41">
        <v>79</v>
      </c>
      <c r="X21" s="51">
        <v>11.91</v>
      </c>
      <c r="Y21" s="31">
        <f t="shared" si="2"/>
        <v>67.09</v>
      </c>
      <c r="Z21" s="29">
        <f t="shared" si="3"/>
        <v>352.09000000000003</v>
      </c>
      <c r="AA21" s="13">
        <f t="shared" si="4"/>
        <v>6</v>
      </c>
    </row>
    <row r="22" spans="1:27" ht="15" customHeight="1" thickBot="1" x14ac:dyDescent="0.4">
      <c r="A22" s="99" t="s">
        <v>45</v>
      </c>
      <c r="B22" s="55" t="s">
        <v>26</v>
      </c>
      <c r="C22" s="56">
        <v>13</v>
      </c>
      <c r="D22" s="57">
        <v>2</v>
      </c>
      <c r="E22" s="57"/>
      <c r="F22" s="57"/>
      <c r="G22" s="57"/>
      <c r="H22" s="57"/>
      <c r="I22" s="52"/>
      <c r="J22" s="26">
        <f t="shared" si="0"/>
        <v>148</v>
      </c>
      <c r="K22" s="63">
        <v>7</v>
      </c>
      <c r="L22" s="59">
        <v>3</v>
      </c>
      <c r="M22" s="59">
        <v>4</v>
      </c>
      <c r="N22" s="59">
        <v>1</v>
      </c>
      <c r="O22" s="59"/>
      <c r="P22" s="59"/>
      <c r="Q22" s="59"/>
      <c r="R22" s="59"/>
      <c r="S22" s="59"/>
      <c r="T22" s="59"/>
      <c r="U22" s="64"/>
      <c r="V22" s="33">
        <f t="shared" si="1"/>
        <v>136</v>
      </c>
      <c r="W22" s="58">
        <v>80</v>
      </c>
      <c r="X22" s="60">
        <v>21.11</v>
      </c>
      <c r="Y22" s="31">
        <f t="shared" si="2"/>
        <v>58.89</v>
      </c>
      <c r="Z22" s="29">
        <f t="shared" si="3"/>
        <v>342.89</v>
      </c>
      <c r="AA22" s="13">
        <f t="shared" si="4"/>
        <v>7</v>
      </c>
    </row>
    <row r="23" spans="1:27" ht="15" customHeight="1" thickBot="1" x14ac:dyDescent="0.4">
      <c r="A23" s="25" t="s">
        <v>205</v>
      </c>
      <c r="B23" s="25" t="s">
        <v>201</v>
      </c>
      <c r="C23" s="41">
        <v>9</v>
      </c>
      <c r="D23" s="42">
        <v>5</v>
      </c>
      <c r="E23" s="42">
        <v>1</v>
      </c>
      <c r="F23" s="42"/>
      <c r="G23" s="42"/>
      <c r="H23" s="42"/>
      <c r="I23" s="43"/>
      <c r="J23" s="26">
        <f t="shared" si="0"/>
        <v>143</v>
      </c>
      <c r="K23" s="47">
        <v>7</v>
      </c>
      <c r="L23" s="42">
        <v>4</v>
      </c>
      <c r="M23" s="42">
        <v>3</v>
      </c>
      <c r="N23" s="42">
        <v>1</v>
      </c>
      <c r="O23" s="42"/>
      <c r="P23" s="42"/>
      <c r="Q23" s="42"/>
      <c r="R23" s="42"/>
      <c r="S23" s="42"/>
      <c r="T23" s="42"/>
      <c r="U23" s="48"/>
      <c r="V23" s="33">
        <f t="shared" si="1"/>
        <v>137</v>
      </c>
      <c r="W23" s="65">
        <f>10+10+10+9+9+7+6+6+5+5</f>
        <v>77</v>
      </c>
      <c r="X23" s="66">
        <v>15.71</v>
      </c>
      <c r="Y23" s="31">
        <f t="shared" si="2"/>
        <v>61.29</v>
      </c>
      <c r="Z23" s="29">
        <f t="shared" si="3"/>
        <v>341.29</v>
      </c>
      <c r="AA23" s="13">
        <f t="shared" si="4"/>
        <v>8</v>
      </c>
    </row>
    <row r="24" spans="1:27" ht="15" customHeight="1" thickBot="1" x14ac:dyDescent="0.4">
      <c r="A24" s="98" t="s">
        <v>220</v>
      </c>
      <c r="B24" s="67" t="s">
        <v>201</v>
      </c>
      <c r="C24" s="38">
        <v>9</v>
      </c>
      <c r="D24" s="39">
        <v>6</v>
      </c>
      <c r="E24" s="39"/>
      <c r="F24" s="39"/>
      <c r="G24" s="39"/>
      <c r="H24" s="39"/>
      <c r="I24" s="40"/>
      <c r="J24" s="26">
        <f t="shared" si="0"/>
        <v>144</v>
      </c>
      <c r="K24" s="47">
        <v>6</v>
      </c>
      <c r="L24" s="42">
        <v>7</v>
      </c>
      <c r="M24" s="42">
        <v>2</v>
      </c>
      <c r="N24" s="42"/>
      <c r="O24" s="42"/>
      <c r="P24" s="42"/>
      <c r="Q24" s="42"/>
      <c r="R24" s="42"/>
      <c r="S24" s="42"/>
      <c r="T24" s="42"/>
      <c r="U24" s="48"/>
      <c r="V24" s="33">
        <f t="shared" si="1"/>
        <v>139</v>
      </c>
      <c r="W24" s="38">
        <f>9+9+9+9+8+8+8+8+7+7</f>
        <v>82</v>
      </c>
      <c r="X24" s="71">
        <v>25.53</v>
      </c>
      <c r="Y24" s="31">
        <f t="shared" si="2"/>
        <v>56.47</v>
      </c>
      <c r="Z24" s="29">
        <f t="shared" si="3"/>
        <v>339.47</v>
      </c>
      <c r="AA24" s="13">
        <f t="shared" si="4"/>
        <v>9</v>
      </c>
    </row>
    <row r="25" spans="1:27" ht="15" customHeight="1" thickBot="1" x14ac:dyDescent="0.4">
      <c r="A25" s="98" t="s">
        <v>78</v>
      </c>
      <c r="B25" s="25" t="s">
        <v>79</v>
      </c>
      <c r="C25" s="41">
        <v>12</v>
      </c>
      <c r="D25" s="42">
        <v>3</v>
      </c>
      <c r="E25" s="42"/>
      <c r="F25" s="42"/>
      <c r="G25" s="42"/>
      <c r="H25" s="42"/>
      <c r="I25" s="43"/>
      <c r="J25" s="26">
        <f t="shared" si="0"/>
        <v>147</v>
      </c>
      <c r="K25" s="47">
        <v>1</v>
      </c>
      <c r="L25" s="42">
        <v>10</v>
      </c>
      <c r="M25" s="42">
        <v>3</v>
      </c>
      <c r="N25" s="42"/>
      <c r="O25" s="42"/>
      <c r="P25" s="42">
        <v>1</v>
      </c>
      <c r="Q25" s="42"/>
      <c r="R25" s="42"/>
      <c r="S25" s="42"/>
      <c r="T25" s="42"/>
      <c r="U25" s="48"/>
      <c r="V25" s="33">
        <f t="shared" si="1"/>
        <v>129</v>
      </c>
      <c r="W25" s="41">
        <f>10+9+8+8+8+8+7+7+6+5</f>
        <v>76</v>
      </c>
      <c r="X25" s="51">
        <v>13.29</v>
      </c>
      <c r="Y25" s="31">
        <f t="shared" si="2"/>
        <v>62.71</v>
      </c>
      <c r="Z25" s="29">
        <f t="shared" si="3"/>
        <v>338.71</v>
      </c>
      <c r="AA25" s="13">
        <f t="shared" si="4"/>
        <v>10</v>
      </c>
    </row>
    <row r="26" spans="1:27" ht="15" customHeight="1" thickBot="1" x14ac:dyDescent="0.4">
      <c r="A26" s="75" t="s">
        <v>124</v>
      </c>
      <c r="B26" s="76" t="s">
        <v>125</v>
      </c>
      <c r="C26" s="83">
        <v>9</v>
      </c>
      <c r="D26" s="79">
        <v>6</v>
      </c>
      <c r="E26" s="79"/>
      <c r="F26" s="79"/>
      <c r="G26" s="79"/>
      <c r="H26" s="79"/>
      <c r="I26" s="80"/>
      <c r="J26" s="26">
        <f t="shared" si="0"/>
        <v>144</v>
      </c>
      <c r="K26" s="105">
        <v>6</v>
      </c>
      <c r="L26" s="79">
        <v>5</v>
      </c>
      <c r="M26" s="79">
        <v>3</v>
      </c>
      <c r="N26" s="79">
        <v>1</v>
      </c>
      <c r="O26" s="79"/>
      <c r="P26" s="79"/>
      <c r="Q26" s="79"/>
      <c r="R26" s="79"/>
      <c r="S26" s="79"/>
      <c r="T26" s="79"/>
      <c r="U26" s="107"/>
      <c r="V26" s="33">
        <f t="shared" si="1"/>
        <v>136</v>
      </c>
      <c r="W26" s="83">
        <v>74</v>
      </c>
      <c r="X26" s="85">
        <v>15.32</v>
      </c>
      <c r="Y26" s="31">
        <f t="shared" si="2"/>
        <v>58.68</v>
      </c>
      <c r="Z26" s="29">
        <f t="shared" si="3"/>
        <v>338.68</v>
      </c>
      <c r="AA26" s="13">
        <f t="shared" si="4"/>
        <v>11</v>
      </c>
    </row>
    <row r="27" spans="1:27" ht="15" customHeight="1" thickBot="1" x14ac:dyDescent="0.4">
      <c r="A27" s="98" t="s">
        <v>80</v>
      </c>
      <c r="B27" s="25" t="s">
        <v>81</v>
      </c>
      <c r="C27" s="41">
        <v>13</v>
      </c>
      <c r="D27" s="42">
        <v>2</v>
      </c>
      <c r="E27" s="42"/>
      <c r="F27" s="42"/>
      <c r="G27" s="42"/>
      <c r="H27" s="42"/>
      <c r="I27" s="43"/>
      <c r="J27" s="26">
        <f t="shared" si="0"/>
        <v>148</v>
      </c>
      <c r="K27" s="47">
        <v>2</v>
      </c>
      <c r="L27" s="42">
        <v>6</v>
      </c>
      <c r="M27" s="42">
        <v>4</v>
      </c>
      <c r="N27" s="42">
        <v>3</v>
      </c>
      <c r="O27" s="42"/>
      <c r="P27" s="42"/>
      <c r="Q27" s="42"/>
      <c r="R27" s="42"/>
      <c r="S27" s="42"/>
      <c r="T27" s="42"/>
      <c r="U27" s="48"/>
      <c r="V27" s="33">
        <f t="shared" si="1"/>
        <v>127</v>
      </c>
      <c r="W27" s="41">
        <f>10+10+9+9+9+8+7+7+6+6</f>
        <v>81</v>
      </c>
      <c r="X27" s="51">
        <v>17.39</v>
      </c>
      <c r="Y27" s="31">
        <f t="shared" si="2"/>
        <v>63.61</v>
      </c>
      <c r="Z27" s="29">
        <f t="shared" si="3"/>
        <v>338.61</v>
      </c>
      <c r="AA27" s="13">
        <f t="shared" si="4"/>
        <v>12</v>
      </c>
    </row>
    <row r="28" spans="1:27" ht="15" customHeight="1" thickBot="1" x14ac:dyDescent="0.4">
      <c r="A28" s="75" t="s">
        <v>126</v>
      </c>
      <c r="B28" s="76" t="s">
        <v>125</v>
      </c>
      <c r="C28" s="83">
        <v>12</v>
      </c>
      <c r="D28" s="79">
        <v>3</v>
      </c>
      <c r="E28" s="79"/>
      <c r="F28" s="79"/>
      <c r="G28" s="79"/>
      <c r="H28" s="79"/>
      <c r="I28" s="80"/>
      <c r="J28" s="26">
        <f t="shared" si="0"/>
        <v>147</v>
      </c>
      <c r="K28" s="105">
        <v>4</v>
      </c>
      <c r="L28" s="79">
        <v>6</v>
      </c>
      <c r="M28" s="79">
        <v>2</v>
      </c>
      <c r="N28" s="79">
        <v>2</v>
      </c>
      <c r="O28" s="79">
        <v>1</v>
      </c>
      <c r="P28" s="79"/>
      <c r="Q28" s="79"/>
      <c r="R28" s="79"/>
      <c r="S28" s="79"/>
      <c r="T28" s="79"/>
      <c r="U28" s="107"/>
      <c r="V28" s="33">
        <f t="shared" si="1"/>
        <v>130</v>
      </c>
      <c r="W28" s="83">
        <v>76</v>
      </c>
      <c r="X28" s="85">
        <v>15.3</v>
      </c>
      <c r="Y28" s="31">
        <f t="shared" si="2"/>
        <v>60.7</v>
      </c>
      <c r="Z28" s="29">
        <f t="shared" si="3"/>
        <v>337.7</v>
      </c>
      <c r="AA28" s="13">
        <f t="shared" si="4"/>
        <v>13</v>
      </c>
    </row>
    <row r="29" spans="1:27" ht="15" customHeight="1" thickBot="1" x14ac:dyDescent="0.4">
      <c r="A29" s="98" t="s">
        <v>210</v>
      </c>
      <c r="B29" s="25" t="s">
        <v>201</v>
      </c>
      <c r="C29" s="41">
        <v>10</v>
      </c>
      <c r="D29" s="42">
        <v>4</v>
      </c>
      <c r="E29" s="42">
        <v>1</v>
      </c>
      <c r="F29" s="42"/>
      <c r="G29" s="42"/>
      <c r="H29" s="42"/>
      <c r="I29" s="43"/>
      <c r="J29" s="26">
        <f t="shared" si="0"/>
        <v>144</v>
      </c>
      <c r="K29" s="47">
        <v>7</v>
      </c>
      <c r="L29" s="42">
        <v>5</v>
      </c>
      <c r="M29" s="42">
        <v>3</v>
      </c>
      <c r="N29" s="42"/>
      <c r="O29" s="42"/>
      <c r="P29" s="42"/>
      <c r="Q29" s="42"/>
      <c r="R29" s="42"/>
      <c r="S29" s="42"/>
      <c r="T29" s="42"/>
      <c r="U29" s="48"/>
      <c r="V29" s="33">
        <f t="shared" si="1"/>
        <v>139</v>
      </c>
      <c r="W29" s="41">
        <f>9+8+8+8+8+8+8+6+6+3</f>
        <v>72</v>
      </c>
      <c r="X29" s="51">
        <v>17.600000000000001</v>
      </c>
      <c r="Y29" s="31">
        <f t="shared" si="2"/>
        <v>54.4</v>
      </c>
      <c r="Z29" s="29">
        <f t="shared" si="3"/>
        <v>337.4</v>
      </c>
      <c r="AA29" s="13">
        <f t="shared" si="4"/>
        <v>14</v>
      </c>
    </row>
    <row r="30" spans="1:27" ht="15" customHeight="1" thickBot="1" x14ac:dyDescent="0.4">
      <c r="A30" s="75" t="s">
        <v>127</v>
      </c>
      <c r="B30" s="76" t="s">
        <v>128</v>
      </c>
      <c r="C30" s="83">
        <v>14</v>
      </c>
      <c r="D30" s="79">
        <v>1</v>
      </c>
      <c r="E30" s="79"/>
      <c r="F30" s="79"/>
      <c r="G30" s="79"/>
      <c r="H30" s="79"/>
      <c r="I30" s="80"/>
      <c r="J30" s="26">
        <f t="shared" si="0"/>
        <v>149</v>
      </c>
      <c r="K30" s="105">
        <v>3</v>
      </c>
      <c r="L30" s="79">
        <v>8</v>
      </c>
      <c r="M30" s="79">
        <v>4</v>
      </c>
      <c r="N30" s="79"/>
      <c r="O30" s="79"/>
      <c r="P30" s="79"/>
      <c r="Q30" s="79"/>
      <c r="R30" s="79"/>
      <c r="S30" s="79"/>
      <c r="T30" s="79"/>
      <c r="U30" s="107"/>
      <c r="V30" s="33">
        <f t="shared" si="1"/>
        <v>134</v>
      </c>
      <c r="W30" s="83">
        <v>68</v>
      </c>
      <c r="X30" s="85">
        <v>14.82</v>
      </c>
      <c r="Y30" s="31">
        <f t="shared" si="2"/>
        <v>53.18</v>
      </c>
      <c r="Z30" s="29">
        <f t="shared" si="3"/>
        <v>336.18</v>
      </c>
      <c r="AA30" s="13">
        <f t="shared" si="4"/>
        <v>15</v>
      </c>
    </row>
    <row r="31" spans="1:27" ht="15" customHeight="1" thickBot="1" x14ac:dyDescent="0.4">
      <c r="A31" s="98" t="s">
        <v>196</v>
      </c>
      <c r="B31" s="25" t="s">
        <v>195</v>
      </c>
      <c r="C31" s="89">
        <v>10</v>
      </c>
      <c r="D31" s="90">
        <v>5</v>
      </c>
      <c r="E31" s="90"/>
      <c r="F31" s="90"/>
      <c r="G31" s="90"/>
      <c r="H31" s="90"/>
      <c r="I31" s="91"/>
      <c r="J31" s="26">
        <f t="shared" si="0"/>
        <v>145</v>
      </c>
      <c r="K31" s="92">
        <v>5</v>
      </c>
      <c r="L31" s="90">
        <v>4</v>
      </c>
      <c r="M31" s="90">
        <v>6</v>
      </c>
      <c r="N31" s="90"/>
      <c r="O31" s="90"/>
      <c r="P31" s="90"/>
      <c r="Q31" s="90"/>
      <c r="R31" s="90"/>
      <c r="S31" s="90"/>
      <c r="T31" s="90"/>
      <c r="U31" s="93"/>
      <c r="V31" s="33">
        <f t="shared" si="1"/>
        <v>134</v>
      </c>
      <c r="W31" s="89">
        <v>77</v>
      </c>
      <c r="X31" s="94">
        <v>19.89</v>
      </c>
      <c r="Y31" s="31">
        <f t="shared" si="2"/>
        <v>57.11</v>
      </c>
      <c r="Z31" s="29">
        <f t="shared" si="3"/>
        <v>336.11</v>
      </c>
      <c r="AA31" s="13">
        <f t="shared" si="4"/>
        <v>16</v>
      </c>
    </row>
    <row r="32" spans="1:27" ht="15" customHeight="1" thickBot="1" x14ac:dyDescent="0.4">
      <c r="A32" s="75" t="s">
        <v>129</v>
      </c>
      <c r="B32" s="76" t="s">
        <v>123</v>
      </c>
      <c r="C32" s="83">
        <v>7</v>
      </c>
      <c r="D32" s="79">
        <v>6</v>
      </c>
      <c r="E32" s="79">
        <v>2</v>
      </c>
      <c r="F32" s="79"/>
      <c r="G32" s="79"/>
      <c r="H32" s="79"/>
      <c r="I32" s="80"/>
      <c r="J32" s="26">
        <f t="shared" si="0"/>
        <v>140</v>
      </c>
      <c r="K32" s="105">
        <v>5</v>
      </c>
      <c r="L32" s="79">
        <v>3</v>
      </c>
      <c r="M32" s="79">
        <v>4</v>
      </c>
      <c r="N32" s="79">
        <v>2</v>
      </c>
      <c r="O32" s="79"/>
      <c r="P32" s="79">
        <v>1</v>
      </c>
      <c r="Q32" s="79"/>
      <c r="R32" s="79"/>
      <c r="S32" s="79"/>
      <c r="T32" s="79"/>
      <c r="U32" s="107"/>
      <c r="V32" s="33">
        <f t="shared" si="1"/>
        <v>128</v>
      </c>
      <c r="W32" s="83">
        <v>81</v>
      </c>
      <c r="X32" s="85">
        <v>13.67</v>
      </c>
      <c r="Y32" s="31">
        <f t="shared" si="2"/>
        <v>67.33</v>
      </c>
      <c r="Z32" s="29">
        <f t="shared" si="3"/>
        <v>335.33</v>
      </c>
      <c r="AA32" s="13">
        <f t="shared" si="4"/>
        <v>17</v>
      </c>
    </row>
    <row r="33" spans="1:28" ht="15" customHeight="1" thickBot="1" x14ac:dyDescent="0.4">
      <c r="A33" s="103" t="s">
        <v>197</v>
      </c>
      <c r="B33" s="25" t="s">
        <v>191</v>
      </c>
      <c r="C33" s="89">
        <v>10</v>
      </c>
      <c r="D33" s="90">
        <v>5</v>
      </c>
      <c r="E33" s="90"/>
      <c r="F33" s="90"/>
      <c r="G33" s="90"/>
      <c r="H33" s="90"/>
      <c r="I33" s="91"/>
      <c r="J33" s="26">
        <f t="shared" si="0"/>
        <v>145</v>
      </c>
      <c r="K33" s="92">
        <v>4</v>
      </c>
      <c r="L33" s="90">
        <v>5</v>
      </c>
      <c r="M33" s="90">
        <v>4</v>
      </c>
      <c r="N33" s="90">
        <v>2</v>
      </c>
      <c r="O33" s="90"/>
      <c r="P33" s="90"/>
      <c r="Q33" s="90"/>
      <c r="R33" s="90"/>
      <c r="S33" s="90"/>
      <c r="T33" s="90"/>
      <c r="U33" s="93"/>
      <c r="V33" s="33">
        <f t="shared" si="1"/>
        <v>131</v>
      </c>
      <c r="W33" s="89">
        <v>78</v>
      </c>
      <c r="X33" s="94">
        <v>19.489999999999998</v>
      </c>
      <c r="Y33" s="31">
        <f t="shared" si="2"/>
        <v>58.510000000000005</v>
      </c>
      <c r="Z33" s="29">
        <f t="shared" si="3"/>
        <v>334.51</v>
      </c>
      <c r="AA33" s="13">
        <f t="shared" si="4"/>
        <v>18</v>
      </c>
    </row>
    <row r="34" spans="1:28" ht="15" customHeight="1" thickBot="1" x14ac:dyDescent="0.4">
      <c r="A34" s="98" t="s">
        <v>32</v>
      </c>
      <c r="B34" s="25" t="s">
        <v>30</v>
      </c>
      <c r="C34" s="41">
        <v>9</v>
      </c>
      <c r="D34" s="42">
        <v>4</v>
      </c>
      <c r="E34" s="42">
        <v>2</v>
      </c>
      <c r="F34" s="42"/>
      <c r="G34" s="42"/>
      <c r="H34" s="42"/>
      <c r="I34" s="43"/>
      <c r="J34" s="26">
        <f t="shared" si="0"/>
        <v>142</v>
      </c>
      <c r="K34" s="47">
        <v>3</v>
      </c>
      <c r="L34" s="42">
        <v>7</v>
      </c>
      <c r="M34" s="42">
        <v>2</v>
      </c>
      <c r="N34" s="42">
        <v>3</v>
      </c>
      <c r="O34" s="42"/>
      <c r="P34" s="42"/>
      <c r="Q34" s="42"/>
      <c r="R34" s="42"/>
      <c r="S34" s="42"/>
      <c r="T34" s="42"/>
      <c r="U34" s="48"/>
      <c r="V34" s="33">
        <f t="shared" si="1"/>
        <v>130</v>
      </c>
      <c r="W34" s="41">
        <v>82</v>
      </c>
      <c r="X34" s="51">
        <v>19.93</v>
      </c>
      <c r="Y34" s="31">
        <f t="shared" si="2"/>
        <v>62.07</v>
      </c>
      <c r="Z34" s="29">
        <f t="shared" si="3"/>
        <v>334.07</v>
      </c>
      <c r="AA34" s="13">
        <f t="shared" si="4"/>
        <v>19</v>
      </c>
    </row>
    <row r="35" spans="1:28" ht="15" customHeight="1" thickBot="1" x14ac:dyDescent="0.4">
      <c r="A35" s="98" t="s">
        <v>172</v>
      </c>
      <c r="B35" s="25" t="s">
        <v>171</v>
      </c>
      <c r="C35" s="41">
        <v>10</v>
      </c>
      <c r="D35" s="42">
        <v>4</v>
      </c>
      <c r="E35" s="42">
        <v>1</v>
      </c>
      <c r="F35" s="42"/>
      <c r="G35" s="42"/>
      <c r="H35" s="42"/>
      <c r="I35" s="43"/>
      <c r="J35" s="26">
        <f t="shared" si="0"/>
        <v>144</v>
      </c>
      <c r="K35" s="47">
        <v>1</v>
      </c>
      <c r="L35" s="42">
        <v>6</v>
      </c>
      <c r="M35" s="42">
        <v>4</v>
      </c>
      <c r="N35" s="42">
        <v>1</v>
      </c>
      <c r="O35" s="42">
        <v>1</v>
      </c>
      <c r="P35" s="42">
        <v>2</v>
      </c>
      <c r="Q35" s="42"/>
      <c r="R35" s="42"/>
      <c r="S35" s="42"/>
      <c r="T35" s="42"/>
      <c r="U35" s="48"/>
      <c r="V35" s="33">
        <f t="shared" si="1"/>
        <v>119</v>
      </c>
      <c r="W35" s="41">
        <v>83</v>
      </c>
      <c r="X35" s="51">
        <v>12.92</v>
      </c>
      <c r="Y35" s="31">
        <f t="shared" si="2"/>
        <v>70.08</v>
      </c>
      <c r="Z35" s="29">
        <f t="shared" si="3"/>
        <v>333.08</v>
      </c>
      <c r="AA35" s="13">
        <f t="shared" si="4"/>
        <v>20</v>
      </c>
    </row>
    <row r="36" spans="1:28" ht="15" customHeight="1" thickBot="1" x14ac:dyDescent="0.4">
      <c r="A36" s="98" t="s">
        <v>162</v>
      </c>
      <c r="B36" s="25" t="s">
        <v>161</v>
      </c>
      <c r="C36" s="41">
        <v>8</v>
      </c>
      <c r="D36" s="42">
        <v>6</v>
      </c>
      <c r="E36" s="42">
        <v>1</v>
      </c>
      <c r="F36" s="42"/>
      <c r="G36" s="42"/>
      <c r="H36" s="42"/>
      <c r="I36" s="43"/>
      <c r="J36" s="26">
        <f t="shared" si="0"/>
        <v>142</v>
      </c>
      <c r="K36" s="47">
        <v>3</v>
      </c>
      <c r="L36" s="42">
        <v>8</v>
      </c>
      <c r="M36" s="42">
        <v>3</v>
      </c>
      <c r="N36" s="42">
        <v>1</v>
      </c>
      <c r="O36" s="42"/>
      <c r="P36" s="42"/>
      <c r="Q36" s="42"/>
      <c r="R36" s="42"/>
      <c r="S36" s="42"/>
      <c r="T36" s="42"/>
      <c r="U36" s="48"/>
      <c r="V36" s="33">
        <f t="shared" si="1"/>
        <v>133</v>
      </c>
      <c r="W36" s="41">
        <v>75</v>
      </c>
      <c r="X36" s="52">
        <v>19.100000000000001</v>
      </c>
      <c r="Y36" s="31">
        <f t="shared" si="2"/>
        <v>55.9</v>
      </c>
      <c r="Z36" s="29">
        <f t="shared" si="3"/>
        <v>330.9</v>
      </c>
      <c r="AA36" s="13">
        <f t="shared" si="4"/>
        <v>21</v>
      </c>
      <c r="AB36" s="72"/>
    </row>
    <row r="37" spans="1:28" ht="15" customHeight="1" thickBot="1" x14ac:dyDescent="0.4">
      <c r="A37" s="98" t="s">
        <v>82</v>
      </c>
      <c r="B37" s="25" t="s">
        <v>83</v>
      </c>
      <c r="C37" s="41">
        <v>9</v>
      </c>
      <c r="D37" s="42">
        <v>6</v>
      </c>
      <c r="E37" s="42"/>
      <c r="F37" s="42"/>
      <c r="G37" s="42"/>
      <c r="H37" s="42"/>
      <c r="I37" s="43"/>
      <c r="J37" s="26">
        <f t="shared" si="0"/>
        <v>144</v>
      </c>
      <c r="K37" s="47">
        <v>5</v>
      </c>
      <c r="L37" s="42">
        <v>4</v>
      </c>
      <c r="M37" s="42">
        <v>2</v>
      </c>
      <c r="N37" s="42">
        <v>2</v>
      </c>
      <c r="O37" s="42">
        <v>1</v>
      </c>
      <c r="P37" s="42">
        <v>1</v>
      </c>
      <c r="Q37" s="42"/>
      <c r="R37" s="42"/>
      <c r="S37" s="42"/>
      <c r="T37" s="42"/>
      <c r="U37" s="48"/>
      <c r="V37" s="33">
        <f t="shared" si="1"/>
        <v>127</v>
      </c>
      <c r="W37" s="41">
        <f>10+9+9+9+9+8+7+7+5+3</f>
        <v>76</v>
      </c>
      <c r="X37" s="51">
        <v>16.3</v>
      </c>
      <c r="Y37" s="31">
        <f t="shared" si="2"/>
        <v>59.7</v>
      </c>
      <c r="Z37" s="29">
        <f t="shared" si="3"/>
        <v>330.7</v>
      </c>
      <c r="AA37" s="13">
        <f t="shared" si="4"/>
        <v>22</v>
      </c>
    </row>
    <row r="38" spans="1:28" ht="15" customHeight="1" thickBot="1" x14ac:dyDescent="0.4">
      <c r="A38" s="98" t="s">
        <v>214</v>
      </c>
      <c r="B38" s="25" t="s">
        <v>215</v>
      </c>
      <c r="C38" s="41">
        <v>9</v>
      </c>
      <c r="D38" s="42">
        <v>6</v>
      </c>
      <c r="E38" s="42"/>
      <c r="F38" s="42"/>
      <c r="G38" s="42"/>
      <c r="H38" s="42"/>
      <c r="I38" s="43"/>
      <c r="J38" s="26">
        <f t="shared" si="0"/>
        <v>144</v>
      </c>
      <c r="K38" s="47">
        <v>2</v>
      </c>
      <c r="L38" s="42">
        <v>9</v>
      </c>
      <c r="M38" s="42">
        <v>3</v>
      </c>
      <c r="N38" s="42">
        <v>1</v>
      </c>
      <c r="O38" s="42"/>
      <c r="P38" s="42"/>
      <c r="Q38" s="42"/>
      <c r="R38" s="42"/>
      <c r="S38" s="42"/>
      <c r="T38" s="42"/>
      <c r="U38" s="48"/>
      <c r="V38" s="33">
        <f t="shared" si="1"/>
        <v>132</v>
      </c>
      <c r="W38" s="41">
        <f>9+9+8+8+8+8+7+7+6+5</f>
        <v>75</v>
      </c>
      <c r="X38" s="51">
        <v>21.26</v>
      </c>
      <c r="Y38" s="31">
        <f t="shared" si="2"/>
        <v>53.739999999999995</v>
      </c>
      <c r="Z38" s="29">
        <f t="shared" si="3"/>
        <v>329.74</v>
      </c>
      <c r="AA38" s="13">
        <f t="shared" si="4"/>
        <v>23</v>
      </c>
    </row>
    <row r="39" spans="1:28" ht="15" customHeight="1" thickBot="1" x14ac:dyDescent="0.4">
      <c r="A39" s="54" t="s">
        <v>46</v>
      </c>
      <c r="B39" s="55" t="s">
        <v>29</v>
      </c>
      <c r="C39" s="56">
        <v>13</v>
      </c>
      <c r="D39" s="57">
        <v>2</v>
      </c>
      <c r="E39" s="57"/>
      <c r="F39" s="57"/>
      <c r="G39" s="57"/>
      <c r="H39" s="57"/>
      <c r="I39" s="52"/>
      <c r="J39" s="26">
        <f t="shared" si="0"/>
        <v>148</v>
      </c>
      <c r="K39" s="63">
        <v>7</v>
      </c>
      <c r="L39" s="59">
        <v>6</v>
      </c>
      <c r="M39" s="59">
        <v>2</v>
      </c>
      <c r="N39" s="59"/>
      <c r="O39" s="59"/>
      <c r="P39" s="59"/>
      <c r="Q39" s="59"/>
      <c r="R39" s="59"/>
      <c r="S39" s="59"/>
      <c r="T39" s="59"/>
      <c r="U39" s="64"/>
      <c r="V39" s="33">
        <f t="shared" si="1"/>
        <v>140</v>
      </c>
      <c r="W39" s="58">
        <v>58</v>
      </c>
      <c r="X39" s="60">
        <v>16.850000000000001</v>
      </c>
      <c r="Y39" s="31">
        <f t="shared" si="2"/>
        <v>41.15</v>
      </c>
      <c r="Z39" s="29">
        <f t="shared" si="3"/>
        <v>329.15</v>
      </c>
      <c r="AA39" s="13">
        <f t="shared" si="4"/>
        <v>24</v>
      </c>
    </row>
    <row r="40" spans="1:28" ht="15" customHeight="1" thickBot="1" x14ac:dyDescent="0.4">
      <c r="A40" s="98" t="s">
        <v>173</v>
      </c>
      <c r="B40" s="25" t="s">
        <v>171</v>
      </c>
      <c r="C40" s="41">
        <v>5</v>
      </c>
      <c r="D40" s="42">
        <v>9</v>
      </c>
      <c r="E40" s="42">
        <v>1</v>
      </c>
      <c r="F40" s="42"/>
      <c r="G40" s="42"/>
      <c r="H40" s="42"/>
      <c r="I40" s="43"/>
      <c r="J40" s="26">
        <f t="shared" si="0"/>
        <v>139</v>
      </c>
      <c r="K40" s="47">
        <v>2</v>
      </c>
      <c r="L40" s="42">
        <v>7</v>
      </c>
      <c r="M40" s="42">
        <v>3</v>
      </c>
      <c r="N40" s="42">
        <v>3</v>
      </c>
      <c r="O40" s="42"/>
      <c r="P40" s="42"/>
      <c r="Q40" s="42"/>
      <c r="R40" s="42"/>
      <c r="S40" s="42"/>
      <c r="T40" s="42"/>
      <c r="U40" s="48"/>
      <c r="V40" s="33">
        <f t="shared" si="1"/>
        <v>128</v>
      </c>
      <c r="W40" s="41">
        <v>78</v>
      </c>
      <c r="X40" s="51">
        <v>16.28</v>
      </c>
      <c r="Y40" s="31">
        <f t="shared" si="2"/>
        <v>61.72</v>
      </c>
      <c r="Z40" s="29">
        <f t="shared" si="3"/>
        <v>328.72</v>
      </c>
      <c r="AA40" s="13">
        <f t="shared" si="4"/>
        <v>25</v>
      </c>
    </row>
    <row r="41" spans="1:28" ht="15" customHeight="1" thickBot="1" x14ac:dyDescent="0.4">
      <c r="A41" s="75" t="s">
        <v>130</v>
      </c>
      <c r="B41" s="76" t="s">
        <v>131</v>
      </c>
      <c r="C41" s="83">
        <v>8</v>
      </c>
      <c r="D41" s="79">
        <v>5</v>
      </c>
      <c r="E41" s="79">
        <v>2</v>
      </c>
      <c r="F41" s="79"/>
      <c r="G41" s="79"/>
      <c r="H41" s="79"/>
      <c r="I41" s="80"/>
      <c r="J41" s="26">
        <f t="shared" si="0"/>
        <v>141</v>
      </c>
      <c r="K41" s="105">
        <v>3</v>
      </c>
      <c r="L41" s="79">
        <v>5</v>
      </c>
      <c r="M41" s="79">
        <v>6</v>
      </c>
      <c r="N41" s="79">
        <v>1</v>
      </c>
      <c r="O41" s="79"/>
      <c r="P41" s="79"/>
      <c r="Q41" s="79"/>
      <c r="R41" s="79"/>
      <c r="S41" s="79"/>
      <c r="T41" s="79"/>
      <c r="U41" s="107"/>
      <c r="V41" s="33">
        <f t="shared" si="1"/>
        <v>130</v>
      </c>
      <c r="W41" s="83">
        <v>70</v>
      </c>
      <c r="X41" s="85">
        <v>12.31</v>
      </c>
      <c r="Y41" s="31">
        <f t="shared" si="2"/>
        <v>57.69</v>
      </c>
      <c r="Z41" s="29">
        <f t="shared" si="3"/>
        <v>328.69</v>
      </c>
      <c r="AA41" s="13">
        <f t="shared" si="4"/>
        <v>26</v>
      </c>
    </row>
    <row r="42" spans="1:28" ht="15" customHeight="1" thickBot="1" x14ac:dyDescent="0.4">
      <c r="A42" s="98" t="s">
        <v>174</v>
      </c>
      <c r="B42" s="25" t="s">
        <v>171</v>
      </c>
      <c r="C42" s="41">
        <v>9</v>
      </c>
      <c r="D42" s="42">
        <v>5</v>
      </c>
      <c r="E42" s="42"/>
      <c r="F42" s="42">
        <v>1</v>
      </c>
      <c r="G42" s="42"/>
      <c r="H42" s="42"/>
      <c r="I42" s="43"/>
      <c r="J42" s="26">
        <f t="shared" si="0"/>
        <v>142</v>
      </c>
      <c r="K42" s="47">
        <v>1</v>
      </c>
      <c r="L42" s="42">
        <v>11</v>
      </c>
      <c r="M42" s="42">
        <v>1</v>
      </c>
      <c r="N42" s="42">
        <v>2</v>
      </c>
      <c r="O42" s="42"/>
      <c r="P42" s="42"/>
      <c r="Q42" s="42"/>
      <c r="R42" s="42"/>
      <c r="S42" s="42"/>
      <c r="T42" s="42"/>
      <c r="U42" s="48"/>
      <c r="V42" s="33">
        <f t="shared" si="1"/>
        <v>131</v>
      </c>
      <c r="W42" s="41">
        <v>71</v>
      </c>
      <c r="X42" s="51">
        <v>16.05</v>
      </c>
      <c r="Y42" s="31">
        <f t="shared" si="2"/>
        <v>54.95</v>
      </c>
      <c r="Z42" s="29">
        <f t="shared" si="3"/>
        <v>327.95</v>
      </c>
      <c r="AA42" s="13">
        <f t="shared" si="4"/>
        <v>27</v>
      </c>
      <c r="AB42" s="74"/>
    </row>
    <row r="43" spans="1:28" ht="15" customHeight="1" thickBot="1" x14ac:dyDescent="0.4">
      <c r="A43" s="98" t="s">
        <v>34</v>
      </c>
      <c r="B43" s="25" t="s">
        <v>30</v>
      </c>
      <c r="C43" s="41">
        <v>9</v>
      </c>
      <c r="D43" s="42">
        <v>6</v>
      </c>
      <c r="E43" s="42"/>
      <c r="F43" s="42"/>
      <c r="G43" s="42"/>
      <c r="H43" s="42"/>
      <c r="I43" s="43"/>
      <c r="J43" s="26">
        <f t="shared" si="0"/>
        <v>144</v>
      </c>
      <c r="K43" s="47">
        <v>5</v>
      </c>
      <c r="L43" s="42">
        <v>4</v>
      </c>
      <c r="M43" s="42">
        <v>3</v>
      </c>
      <c r="N43" s="42">
        <v>3</v>
      </c>
      <c r="O43" s="42"/>
      <c r="P43" s="42"/>
      <c r="Q43" s="42"/>
      <c r="R43" s="42"/>
      <c r="S43" s="42"/>
      <c r="T43" s="42"/>
      <c r="U43" s="48"/>
      <c r="V43" s="33">
        <f t="shared" si="1"/>
        <v>131</v>
      </c>
      <c r="W43" s="41">
        <v>71</v>
      </c>
      <c r="X43" s="52">
        <v>19.920000000000002</v>
      </c>
      <c r="Y43" s="31">
        <f t="shared" si="2"/>
        <v>51.08</v>
      </c>
      <c r="Z43" s="29">
        <f t="shared" si="3"/>
        <v>326.08</v>
      </c>
      <c r="AA43" s="13">
        <f t="shared" si="4"/>
        <v>28</v>
      </c>
    </row>
    <row r="44" spans="1:28" ht="15" customHeight="1" thickBot="1" x14ac:dyDescent="0.4">
      <c r="A44" s="54" t="s">
        <v>47</v>
      </c>
      <c r="B44" s="55" t="s">
        <v>44</v>
      </c>
      <c r="C44" s="58">
        <v>13</v>
      </c>
      <c r="D44" s="59">
        <v>2</v>
      </c>
      <c r="E44" s="59"/>
      <c r="F44" s="59"/>
      <c r="G44" s="59"/>
      <c r="H44" s="59"/>
      <c r="I44" s="60"/>
      <c r="J44" s="26">
        <f t="shared" si="0"/>
        <v>148</v>
      </c>
      <c r="K44" s="63">
        <v>6</v>
      </c>
      <c r="L44" s="59">
        <v>5</v>
      </c>
      <c r="M44" s="59">
        <v>4</v>
      </c>
      <c r="N44" s="59"/>
      <c r="O44" s="59"/>
      <c r="P44" s="59"/>
      <c r="Q44" s="59"/>
      <c r="R44" s="59"/>
      <c r="S44" s="59"/>
      <c r="T44" s="59"/>
      <c r="U44" s="64"/>
      <c r="V44" s="33">
        <f t="shared" si="1"/>
        <v>137</v>
      </c>
      <c r="W44" s="58">
        <v>63</v>
      </c>
      <c r="X44" s="60">
        <v>22.26</v>
      </c>
      <c r="Y44" s="31">
        <f t="shared" si="2"/>
        <v>40.739999999999995</v>
      </c>
      <c r="Z44" s="29">
        <f t="shared" si="3"/>
        <v>325.74</v>
      </c>
      <c r="AA44" s="13">
        <f t="shared" si="4"/>
        <v>29</v>
      </c>
    </row>
    <row r="45" spans="1:28" ht="15" customHeight="1" thickBot="1" x14ac:dyDescent="0.4">
      <c r="A45" s="98" t="s">
        <v>84</v>
      </c>
      <c r="B45" s="25" t="s">
        <v>85</v>
      </c>
      <c r="C45" s="41">
        <v>9</v>
      </c>
      <c r="D45" s="42">
        <v>5</v>
      </c>
      <c r="E45" s="42">
        <v>1</v>
      </c>
      <c r="F45" s="42"/>
      <c r="G45" s="42"/>
      <c r="H45" s="42"/>
      <c r="I45" s="43"/>
      <c r="J45" s="26">
        <f t="shared" si="0"/>
        <v>143</v>
      </c>
      <c r="K45" s="47">
        <v>5</v>
      </c>
      <c r="L45" s="42">
        <v>3</v>
      </c>
      <c r="M45" s="42">
        <v>2</v>
      </c>
      <c r="N45" s="42">
        <v>4</v>
      </c>
      <c r="O45" s="42"/>
      <c r="P45" s="42">
        <v>1</v>
      </c>
      <c r="Q45" s="42"/>
      <c r="R45" s="42"/>
      <c r="S45" s="42"/>
      <c r="T45" s="42"/>
      <c r="U45" s="48"/>
      <c r="V45" s="33">
        <f t="shared" si="1"/>
        <v>126</v>
      </c>
      <c r="W45" s="41">
        <f>9+9+8+8+7+6+6+5+4+4</f>
        <v>66</v>
      </c>
      <c r="X45" s="51">
        <v>9.8800000000000008</v>
      </c>
      <c r="Y45" s="31">
        <f t="shared" si="2"/>
        <v>56.12</v>
      </c>
      <c r="Z45" s="29">
        <f t="shared" si="3"/>
        <v>325.12</v>
      </c>
      <c r="AA45" s="13">
        <f t="shared" si="4"/>
        <v>30</v>
      </c>
    </row>
    <row r="46" spans="1:28" ht="15" customHeight="1" thickBot="1" x14ac:dyDescent="0.4">
      <c r="A46" s="54" t="s">
        <v>48</v>
      </c>
      <c r="B46" s="55" t="s">
        <v>26</v>
      </c>
      <c r="C46" s="56">
        <v>9</v>
      </c>
      <c r="D46" s="57">
        <v>6</v>
      </c>
      <c r="E46" s="57"/>
      <c r="F46" s="57"/>
      <c r="G46" s="57"/>
      <c r="H46" s="57"/>
      <c r="I46" s="52"/>
      <c r="J46" s="26">
        <f t="shared" si="0"/>
        <v>144</v>
      </c>
      <c r="K46" s="63">
        <v>5</v>
      </c>
      <c r="L46" s="59">
        <v>5</v>
      </c>
      <c r="M46" s="59">
        <v>2</v>
      </c>
      <c r="N46" s="59">
        <v>1</v>
      </c>
      <c r="O46" s="59">
        <v>2</v>
      </c>
      <c r="P46" s="59"/>
      <c r="Q46" s="59"/>
      <c r="R46" s="59"/>
      <c r="S46" s="59"/>
      <c r="T46" s="59"/>
      <c r="U46" s="64"/>
      <c r="V46" s="33">
        <f t="shared" si="1"/>
        <v>130</v>
      </c>
      <c r="W46" s="58">
        <v>65</v>
      </c>
      <c r="X46" s="60">
        <v>14.23</v>
      </c>
      <c r="Y46" s="31">
        <f t="shared" si="2"/>
        <v>50.769999999999996</v>
      </c>
      <c r="Z46" s="29">
        <f t="shared" si="3"/>
        <v>324.77</v>
      </c>
      <c r="AA46" s="13">
        <f t="shared" si="4"/>
        <v>31</v>
      </c>
    </row>
    <row r="47" spans="1:28" ht="15" customHeight="1" thickBot="1" x14ac:dyDescent="0.4">
      <c r="A47" s="98" t="s">
        <v>204</v>
      </c>
      <c r="B47" s="25" t="s">
        <v>201</v>
      </c>
      <c r="C47" s="41">
        <v>12</v>
      </c>
      <c r="D47" s="42">
        <v>3</v>
      </c>
      <c r="E47" s="42"/>
      <c r="F47" s="42"/>
      <c r="G47" s="42"/>
      <c r="H47" s="42"/>
      <c r="I47" s="43"/>
      <c r="J47" s="26">
        <f t="shared" si="0"/>
        <v>147</v>
      </c>
      <c r="K47" s="47">
        <v>3</v>
      </c>
      <c r="L47" s="42">
        <v>4</v>
      </c>
      <c r="M47" s="42">
        <v>4</v>
      </c>
      <c r="N47" s="42">
        <v>3</v>
      </c>
      <c r="O47" s="42">
        <v>1</v>
      </c>
      <c r="P47" s="42"/>
      <c r="Q47" s="42"/>
      <c r="R47" s="42"/>
      <c r="S47" s="42"/>
      <c r="T47" s="42"/>
      <c r="U47" s="48"/>
      <c r="V47" s="33">
        <f t="shared" si="1"/>
        <v>125</v>
      </c>
      <c r="W47" s="41">
        <f>10+10+9+8+8+7+6+6+6+3</f>
        <v>73</v>
      </c>
      <c r="X47" s="51">
        <v>20.32</v>
      </c>
      <c r="Y47" s="31">
        <f t="shared" si="2"/>
        <v>52.68</v>
      </c>
      <c r="Z47" s="29">
        <f t="shared" si="3"/>
        <v>324.68</v>
      </c>
      <c r="AA47" s="13">
        <f t="shared" si="4"/>
        <v>32</v>
      </c>
    </row>
    <row r="48" spans="1:28" ht="15" customHeight="1" thickBot="1" x14ac:dyDescent="0.4">
      <c r="A48" s="98" t="s">
        <v>175</v>
      </c>
      <c r="B48" s="25" t="s">
        <v>171</v>
      </c>
      <c r="C48" s="41">
        <v>13</v>
      </c>
      <c r="D48" s="42">
        <v>2</v>
      </c>
      <c r="E48" s="42"/>
      <c r="F48" s="42"/>
      <c r="G48" s="42"/>
      <c r="H48" s="42"/>
      <c r="I48" s="43"/>
      <c r="J48" s="26">
        <f t="shared" ref="J48:J79" si="5">IF(SUM(C48:I48)=0,0,IF(SUM(C48:I48)&lt;15,"CHYBÍ",IF(SUM(C48:I48)&gt;15,"MOC",IF(SUM(C48:I48)=15,SUM(C48*10+D48*9+E48*8+F48*7+G48*6+H48*5)))))</f>
        <v>148</v>
      </c>
      <c r="K48" s="47">
        <v>4</v>
      </c>
      <c r="L48" s="42">
        <v>4</v>
      </c>
      <c r="M48" s="42">
        <v>4</v>
      </c>
      <c r="N48" s="42">
        <v>2</v>
      </c>
      <c r="O48" s="42">
        <v>1</v>
      </c>
      <c r="P48" s="42"/>
      <c r="Q48" s="42"/>
      <c r="R48" s="42"/>
      <c r="S48" s="42"/>
      <c r="T48" s="42"/>
      <c r="U48" s="48"/>
      <c r="V48" s="33">
        <f t="shared" ref="V48:V79" si="6">IF(SUM(K48:U48)=0,0,IF(SUM(K48:U48)&lt;15,"CHYBÍ",IF(SUM(K48:U48)=15,SUM(K48*10+L48*9+M48*8+N48*7+O48*6+P48*5+Q48*4+R48*3+S48*2+T48*1,IF(SUM(K48:U48)&gt;15,"MOC")))))</f>
        <v>128</v>
      </c>
      <c r="W48" s="41">
        <v>65</v>
      </c>
      <c r="X48" s="52">
        <v>16.75</v>
      </c>
      <c r="Y48" s="31">
        <f t="shared" ref="Y48:Y79" si="7">SUM(W48-X48)</f>
        <v>48.25</v>
      </c>
      <c r="Z48" s="29">
        <f t="shared" ref="Z48:Z79" si="8">SUM(J48+V48+Y48)</f>
        <v>324.25</v>
      </c>
      <c r="AA48" s="13">
        <f t="shared" ref="AA48:AA79" si="9">RANK(Z48,$Z$16:$Z$177)</f>
        <v>33</v>
      </c>
    </row>
    <row r="49" spans="1:28" ht="15" customHeight="1" thickBot="1" x14ac:dyDescent="0.4">
      <c r="A49" s="54" t="s">
        <v>49</v>
      </c>
      <c r="B49" s="55" t="s">
        <v>29</v>
      </c>
      <c r="C49" s="56">
        <v>6</v>
      </c>
      <c r="D49" s="57">
        <v>8</v>
      </c>
      <c r="E49" s="57">
        <v>1</v>
      </c>
      <c r="F49" s="57"/>
      <c r="G49" s="57"/>
      <c r="H49" s="57"/>
      <c r="I49" s="52"/>
      <c r="J49" s="26">
        <f t="shared" si="5"/>
        <v>140</v>
      </c>
      <c r="K49" s="63">
        <v>7</v>
      </c>
      <c r="L49" s="59">
        <v>5</v>
      </c>
      <c r="M49" s="59">
        <v>1</v>
      </c>
      <c r="N49" s="59">
        <v>2</v>
      </c>
      <c r="O49" s="59"/>
      <c r="P49" s="59"/>
      <c r="Q49" s="59"/>
      <c r="R49" s="59"/>
      <c r="S49" s="59"/>
      <c r="T49" s="59"/>
      <c r="U49" s="64"/>
      <c r="V49" s="33">
        <f t="shared" si="6"/>
        <v>137</v>
      </c>
      <c r="W49" s="58">
        <v>67</v>
      </c>
      <c r="X49" s="60">
        <v>19.97</v>
      </c>
      <c r="Y49" s="31">
        <f t="shared" si="7"/>
        <v>47.03</v>
      </c>
      <c r="Z49" s="29">
        <f t="shared" si="8"/>
        <v>324.02999999999997</v>
      </c>
      <c r="AA49" s="13">
        <f t="shared" si="9"/>
        <v>34</v>
      </c>
    </row>
    <row r="50" spans="1:28" ht="15" customHeight="1" thickBot="1" x14ac:dyDescent="0.4">
      <c r="A50" s="98" t="s">
        <v>86</v>
      </c>
      <c r="B50" s="25" t="s">
        <v>87</v>
      </c>
      <c r="C50" s="41">
        <v>12</v>
      </c>
      <c r="D50" s="42">
        <v>3</v>
      </c>
      <c r="E50" s="42"/>
      <c r="F50" s="42"/>
      <c r="G50" s="42"/>
      <c r="H50" s="42"/>
      <c r="I50" s="43"/>
      <c r="J50" s="26">
        <f t="shared" si="5"/>
        <v>147</v>
      </c>
      <c r="K50" s="47">
        <v>1</v>
      </c>
      <c r="L50" s="42">
        <v>8</v>
      </c>
      <c r="M50" s="42">
        <v>4</v>
      </c>
      <c r="N50" s="42">
        <v>2</v>
      </c>
      <c r="O50" s="42"/>
      <c r="P50" s="42"/>
      <c r="Q50" s="42"/>
      <c r="R50" s="42"/>
      <c r="S50" s="42"/>
      <c r="T50" s="42"/>
      <c r="U50" s="48"/>
      <c r="V50" s="33">
        <f t="shared" si="6"/>
        <v>128</v>
      </c>
      <c r="W50" s="41">
        <f>9+9+8+8+7+6+6+5+6+2</f>
        <v>66</v>
      </c>
      <c r="X50" s="51">
        <v>17.16</v>
      </c>
      <c r="Y50" s="31">
        <f t="shared" si="7"/>
        <v>48.84</v>
      </c>
      <c r="Z50" s="29">
        <f t="shared" si="8"/>
        <v>323.84000000000003</v>
      </c>
      <c r="AA50" s="13">
        <f t="shared" si="9"/>
        <v>35</v>
      </c>
    </row>
    <row r="51" spans="1:28" ht="15" customHeight="1" thickBot="1" x14ac:dyDescent="0.4">
      <c r="A51" s="98" t="s">
        <v>176</v>
      </c>
      <c r="B51" s="25" t="s">
        <v>171</v>
      </c>
      <c r="C51" s="41">
        <v>8</v>
      </c>
      <c r="D51" s="42">
        <v>7</v>
      </c>
      <c r="E51" s="42"/>
      <c r="F51" s="42"/>
      <c r="G51" s="42"/>
      <c r="H51" s="42"/>
      <c r="I51" s="43"/>
      <c r="J51" s="26">
        <f t="shared" si="5"/>
        <v>143</v>
      </c>
      <c r="K51" s="47">
        <v>3</v>
      </c>
      <c r="L51" s="42">
        <v>3</v>
      </c>
      <c r="M51" s="42">
        <v>7</v>
      </c>
      <c r="N51" s="42">
        <v>1</v>
      </c>
      <c r="O51" s="42">
        <v>1</v>
      </c>
      <c r="P51" s="42"/>
      <c r="Q51" s="42"/>
      <c r="R51" s="42"/>
      <c r="S51" s="42"/>
      <c r="T51" s="42"/>
      <c r="U51" s="48"/>
      <c r="V51" s="33">
        <f t="shared" si="6"/>
        <v>126</v>
      </c>
      <c r="W51" s="41">
        <v>69</v>
      </c>
      <c r="X51" s="51">
        <v>14.27</v>
      </c>
      <c r="Y51" s="31">
        <f t="shared" si="7"/>
        <v>54.730000000000004</v>
      </c>
      <c r="Z51" s="29">
        <f t="shared" si="8"/>
        <v>323.73</v>
      </c>
      <c r="AA51" s="13">
        <f t="shared" si="9"/>
        <v>36</v>
      </c>
      <c r="AB51" s="74"/>
    </row>
    <row r="52" spans="1:28" ht="15" customHeight="1" thickBot="1" x14ac:dyDescent="0.4">
      <c r="A52" s="75" t="s">
        <v>132</v>
      </c>
      <c r="B52" s="76" t="s">
        <v>131</v>
      </c>
      <c r="C52" s="83">
        <v>9</v>
      </c>
      <c r="D52" s="79">
        <v>5</v>
      </c>
      <c r="E52" s="79">
        <v>1</v>
      </c>
      <c r="F52" s="79"/>
      <c r="G52" s="79"/>
      <c r="H52" s="79"/>
      <c r="I52" s="80"/>
      <c r="J52" s="26">
        <f t="shared" si="5"/>
        <v>143</v>
      </c>
      <c r="K52" s="105">
        <v>3</v>
      </c>
      <c r="L52" s="79">
        <v>4</v>
      </c>
      <c r="M52" s="79">
        <v>4</v>
      </c>
      <c r="N52" s="79">
        <v>3</v>
      </c>
      <c r="O52" s="79">
        <v>1</v>
      </c>
      <c r="P52" s="79"/>
      <c r="Q52" s="79"/>
      <c r="R52" s="79"/>
      <c r="S52" s="79"/>
      <c r="T52" s="79"/>
      <c r="U52" s="107"/>
      <c r="V52" s="33">
        <f t="shared" si="6"/>
        <v>125</v>
      </c>
      <c r="W52" s="83">
        <v>71</v>
      </c>
      <c r="X52" s="85">
        <v>15.59</v>
      </c>
      <c r="Y52" s="31">
        <f t="shared" si="7"/>
        <v>55.41</v>
      </c>
      <c r="Z52" s="29">
        <f t="shared" si="8"/>
        <v>323.40999999999997</v>
      </c>
      <c r="AA52" s="13">
        <f t="shared" si="9"/>
        <v>37</v>
      </c>
    </row>
    <row r="53" spans="1:28" ht="15" customHeight="1" thickBot="1" x14ac:dyDescent="0.4">
      <c r="A53" s="67" t="s">
        <v>38</v>
      </c>
      <c r="B53" s="67" t="s">
        <v>30</v>
      </c>
      <c r="C53" s="38">
        <v>7</v>
      </c>
      <c r="D53" s="39">
        <v>7</v>
      </c>
      <c r="E53" s="39">
        <v>1</v>
      </c>
      <c r="F53" s="39"/>
      <c r="G53" s="39"/>
      <c r="H53" s="39"/>
      <c r="I53" s="40"/>
      <c r="J53" s="68">
        <f t="shared" si="5"/>
        <v>141</v>
      </c>
      <c r="K53" s="69">
        <v>1</v>
      </c>
      <c r="L53" s="39">
        <v>2</v>
      </c>
      <c r="M53" s="39">
        <v>5</v>
      </c>
      <c r="N53" s="39">
        <v>7</v>
      </c>
      <c r="O53" s="39"/>
      <c r="P53" s="39"/>
      <c r="Q53" s="39"/>
      <c r="R53" s="39"/>
      <c r="S53" s="39"/>
      <c r="T53" s="39"/>
      <c r="U53" s="70"/>
      <c r="V53" s="33">
        <f t="shared" si="6"/>
        <v>117</v>
      </c>
      <c r="W53" s="38">
        <v>80</v>
      </c>
      <c r="X53" s="71">
        <v>15.95</v>
      </c>
      <c r="Y53" s="32">
        <f t="shared" si="7"/>
        <v>64.05</v>
      </c>
      <c r="Z53" s="24">
        <f t="shared" si="8"/>
        <v>322.05</v>
      </c>
      <c r="AA53" s="13">
        <f t="shared" si="9"/>
        <v>38</v>
      </c>
    </row>
    <row r="54" spans="1:28" ht="15" customHeight="1" thickBot="1" x14ac:dyDescent="0.4">
      <c r="A54" s="97" t="s">
        <v>133</v>
      </c>
      <c r="B54" s="76" t="s">
        <v>123</v>
      </c>
      <c r="C54" s="83">
        <v>7</v>
      </c>
      <c r="D54" s="79">
        <v>7</v>
      </c>
      <c r="E54" s="79">
        <v>1</v>
      </c>
      <c r="F54" s="79"/>
      <c r="G54" s="79"/>
      <c r="H54" s="79"/>
      <c r="I54" s="80"/>
      <c r="J54" s="26">
        <f t="shared" si="5"/>
        <v>141</v>
      </c>
      <c r="K54" s="105">
        <v>2</v>
      </c>
      <c r="L54" s="79">
        <v>2</v>
      </c>
      <c r="M54" s="79">
        <v>4</v>
      </c>
      <c r="N54" s="79">
        <v>5</v>
      </c>
      <c r="O54" s="79">
        <v>2</v>
      </c>
      <c r="P54" s="79"/>
      <c r="Q54" s="79"/>
      <c r="R54" s="79"/>
      <c r="S54" s="79"/>
      <c r="T54" s="79"/>
      <c r="U54" s="107"/>
      <c r="V54" s="33">
        <f t="shared" si="6"/>
        <v>117</v>
      </c>
      <c r="W54" s="83">
        <v>80</v>
      </c>
      <c r="X54" s="85">
        <v>17.02</v>
      </c>
      <c r="Y54" s="31">
        <f t="shared" si="7"/>
        <v>62.980000000000004</v>
      </c>
      <c r="Z54" s="29">
        <f t="shared" si="8"/>
        <v>320.98</v>
      </c>
      <c r="AA54" s="13">
        <f t="shared" si="9"/>
        <v>39</v>
      </c>
    </row>
    <row r="55" spans="1:28" ht="15" customHeight="1" thickBot="1" x14ac:dyDescent="0.4">
      <c r="A55" s="25" t="s">
        <v>36</v>
      </c>
      <c r="B55" s="25" t="s">
        <v>30</v>
      </c>
      <c r="C55" s="41">
        <v>8</v>
      </c>
      <c r="D55" s="42">
        <v>4</v>
      </c>
      <c r="E55" s="42">
        <v>2</v>
      </c>
      <c r="F55" s="42">
        <v>1</v>
      </c>
      <c r="G55" s="42"/>
      <c r="H55" s="42"/>
      <c r="I55" s="43"/>
      <c r="J55" s="26">
        <f t="shared" si="5"/>
        <v>139</v>
      </c>
      <c r="K55" s="47">
        <v>1</v>
      </c>
      <c r="L55" s="42">
        <v>4</v>
      </c>
      <c r="M55" s="42">
        <v>6</v>
      </c>
      <c r="N55" s="42">
        <v>2</v>
      </c>
      <c r="O55" s="42">
        <v>2</v>
      </c>
      <c r="P55" s="42"/>
      <c r="Q55" s="42"/>
      <c r="R55" s="42"/>
      <c r="S55" s="42"/>
      <c r="T55" s="42"/>
      <c r="U55" s="48"/>
      <c r="V55" s="33">
        <f t="shared" si="6"/>
        <v>120</v>
      </c>
      <c r="W55" s="41">
        <v>81</v>
      </c>
      <c r="X55" s="51">
        <v>19.11</v>
      </c>
      <c r="Y55" s="31">
        <f t="shared" si="7"/>
        <v>61.89</v>
      </c>
      <c r="Z55" s="29">
        <f t="shared" si="8"/>
        <v>320.89</v>
      </c>
      <c r="AA55" s="13">
        <f t="shared" si="9"/>
        <v>40</v>
      </c>
    </row>
    <row r="56" spans="1:28" ht="15" customHeight="1" thickBot="1" x14ac:dyDescent="0.4">
      <c r="A56" s="25" t="s">
        <v>177</v>
      </c>
      <c r="B56" s="25" t="s">
        <v>171</v>
      </c>
      <c r="C56" s="41">
        <v>8</v>
      </c>
      <c r="D56" s="42">
        <v>6</v>
      </c>
      <c r="E56" s="42">
        <v>1</v>
      </c>
      <c r="F56" s="42"/>
      <c r="G56" s="42"/>
      <c r="H56" s="42"/>
      <c r="I56" s="43"/>
      <c r="J56" s="26">
        <f t="shared" si="5"/>
        <v>142</v>
      </c>
      <c r="K56" s="47">
        <v>2</v>
      </c>
      <c r="L56" s="42">
        <v>8</v>
      </c>
      <c r="M56" s="42">
        <v>3</v>
      </c>
      <c r="N56" s="42">
        <v>1</v>
      </c>
      <c r="O56" s="42"/>
      <c r="P56" s="42"/>
      <c r="Q56" s="42"/>
      <c r="R56" s="42">
        <v>1</v>
      </c>
      <c r="S56" s="42"/>
      <c r="T56" s="42"/>
      <c r="U56" s="48"/>
      <c r="V56" s="33">
        <f t="shared" si="6"/>
        <v>126</v>
      </c>
      <c r="W56" s="41">
        <v>69</v>
      </c>
      <c r="X56" s="51">
        <v>17.309999999999999</v>
      </c>
      <c r="Y56" s="31">
        <f t="shared" si="7"/>
        <v>51.69</v>
      </c>
      <c r="Z56" s="29">
        <f t="shared" si="8"/>
        <v>319.69</v>
      </c>
      <c r="AA56" s="13">
        <f t="shared" si="9"/>
        <v>41</v>
      </c>
    </row>
    <row r="57" spans="1:28" ht="15" customHeight="1" thickBot="1" x14ac:dyDescent="0.4">
      <c r="A57" s="97" t="s">
        <v>134</v>
      </c>
      <c r="B57" s="76" t="s">
        <v>123</v>
      </c>
      <c r="C57" s="83">
        <v>11</v>
      </c>
      <c r="D57" s="79">
        <v>4</v>
      </c>
      <c r="E57" s="79"/>
      <c r="F57" s="79"/>
      <c r="G57" s="79"/>
      <c r="H57" s="79"/>
      <c r="I57" s="80"/>
      <c r="J57" s="26">
        <f t="shared" si="5"/>
        <v>146</v>
      </c>
      <c r="K57" s="105">
        <v>2</v>
      </c>
      <c r="L57" s="79">
        <v>8</v>
      </c>
      <c r="M57" s="79">
        <v>3</v>
      </c>
      <c r="N57" s="79">
        <v>1</v>
      </c>
      <c r="O57" s="79">
        <v>1</v>
      </c>
      <c r="P57" s="79"/>
      <c r="Q57" s="79"/>
      <c r="R57" s="79"/>
      <c r="S57" s="79"/>
      <c r="T57" s="79"/>
      <c r="U57" s="107"/>
      <c r="V57" s="33">
        <f t="shared" si="6"/>
        <v>129</v>
      </c>
      <c r="W57" s="83">
        <v>71</v>
      </c>
      <c r="X57" s="85">
        <v>27.49</v>
      </c>
      <c r="Y57" s="31">
        <f t="shared" si="7"/>
        <v>43.510000000000005</v>
      </c>
      <c r="Z57" s="29">
        <f t="shared" si="8"/>
        <v>318.51</v>
      </c>
      <c r="AA57" s="13">
        <f t="shared" si="9"/>
        <v>42</v>
      </c>
    </row>
    <row r="58" spans="1:28" ht="15" customHeight="1" thickBot="1" x14ac:dyDescent="0.4">
      <c r="A58" s="25" t="s">
        <v>178</v>
      </c>
      <c r="B58" s="25" t="s">
        <v>179</v>
      </c>
      <c r="C58" s="41">
        <v>8</v>
      </c>
      <c r="D58" s="42">
        <v>6</v>
      </c>
      <c r="E58" s="42"/>
      <c r="F58" s="42"/>
      <c r="G58" s="42">
        <v>1</v>
      </c>
      <c r="H58" s="42"/>
      <c r="I58" s="43"/>
      <c r="J58" s="26">
        <f t="shared" si="5"/>
        <v>140</v>
      </c>
      <c r="K58" s="47">
        <v>2</v>
      </c>
      <c r="L58" s="42">
        <v>8</v>
      </c>
      <c r="M58" s="42">
        <v>4</v>
      </c>
      <c r="N58" s="42">
        <v>1</v>
      </c>
      <c r="O58" s="42"/>
      <c r="P58" s="42"/>
      <c r="Q58" s="42"/>
      <c r="R58" s="42"/>
      <c r="S58" s="42"/>
      <c r="T58" s="42"/>
      <c r="U58" s="48"/>
      <c r="V58" s="33">
        <f t="shared" si="6"/>
        <v>131</v>
      </c>
      <c r="W58" s="41">
        <v>67</v>
      </c>
      <c r="X58" s="51">
        <v>20.11</v>
      </c>
      <c r="Y58" s="31">
        <f t="shared" si="7"/>
        <v>46.89</v>
      </c>
      <c r="Z58" s="29">
        <f t="shared" si="8"/>
        <v>317.89</v>
      </c>
      <c r="AA58" s="13">
        <f t="shared" si="9"/>
        <v>43</v>
      </c>
    </row>
    <row r="59" spans="1:28" ht="15" customHeight="1" thickBot="1" x14ac:dyDescent="0.4">
      <c r="A59" s="99" t="s">
        <v>50</v>
      </c>
      <c r="B59" s="55" t="s">
        <v>29</v>
      </c>
      <c r="C59" s="56">
        <v>11</v>
      </c>
      <c r="D59" s="57">
        <v>4</v>
      </c>
      <c r="E59" s="57"/>
      <c r="F59" s="57"/>
      <c r="G59" s="57"/>
      <c r="H59" s="57"/>
      <c r="I59" s="52"/>
      <c r="J59" s="26">
        <f t="shared" si="5"/>
        <v>146</v>
      </c>
      <c r="K59" s="63">
        <v>5</v>
      </c>
      <c r="L59" s="59">
        <v>8</v>
      </c>
      <c r="M59" s="59">
        <v>1</v>
      </c>
      <c r="N59" s="59">
        <v>1</v>
      </c>
      <c r="O59" s="59"/>
      <c r="P59" s="59"/>
      <c r="Q59" s="59"/>
      <c r="R59" s="59"/>
      <c r="S59" s="59"/>
      <c r="T59" s="59"/>
      <c r="U59" s="64"/>
      <c r="V59" s="33">
        <f t="shared" si="6"/>
        <v>137</v>
      </c>
      <c r="W59" s="58">
        <v>52</v>
      </c>
      <c r="X59" s="60">
        <v>17.53</v>
      </c>
      <c r="Y59" s="31">
        <f t="shared" si="7"/>
        <v>34.47</v>
      </c>
      <c r="Z59" s="29">
        <f t="shared" si="8"/>
        <v>317.47000000000003</v>
      </c>
      <c r="AA59" s="13">
        <f t="shared" si="9"/>
        <v>44</v>
      </c>
    </row>
    <row r="60" spans="1:28" ht="15" customHeight="1" thickBot="1" x14ac:dyDescent="0.4">
      <c r="A60" s="25" t="s">
        <v>88</v>
      </c>
      <c r="B60" s="25" t="s">
        <v>85</v>
      </c>
      <c r="C60" s="41">
        <v>6</v>
      </c>
      <c r="D60" s="42">
        <v>8</v>
      </c>
      <c r="E60" s="42">
        <v>1</v>
      </c>
      <c r="F60" s="42"/>
      <c r="G60" s="42"/>
      <c r="H60" s="42"/>
      <c r="I60" s="43"/>
      <c r="J60" s="26">
        <f t="shared" si="5"/>
        <v>140</v>
      </c>
      <c r="K60" s="47">
        <v>6</v>
      </c>
      <c r="L60" s="42">
        <v>4</v>
      </c>
      <c r="M60" s="42">
        <v>2</v>
      </c>
      <c r="N60" s="42">
        <v>3</v>
      </c>
      <c r="O60" s="42"/>
      <c r="P60" s="42"/>
      <c r="Q60" s="42"/>
      <c r="R60" s="42"/>
      <c r="S60" s="42"/>
      <c r="T60" s="42"/>
      <c r="U60" s="48"/>
      <c r="V60" s="33">
        <f t="shared" si="6"/>
        <v>133</v>
      </c>
      <c r="W60" s="41">
        <f>9+8+7+7+7+7+5+5+4+3</f>
        <v>62</v>
      </c>
      <c r="X60" s="51">
        <v>17.760000000000002</v>
      </c>
      <c r="Y60" s="31">
        <f t="shared" si="7"/>
        <v>44.239999999999995</v>
      </c>
      <c r="Z60" s="29">
        <f t="shared" si="8"/>
        <v>317.24</v>
      </c>
      <c r="AA60" s="13">
        <f t="shared" si="9"/>
        <v>45</v>
      </c>
    </row>
    <row r="61" spans="1:28" ht="15" customHeight="1" thickBot="1" x14ac:dyDescent="0.4">
      <c r="A61" s="97" t="s">
        <v>135</v>
      </c>
      <c r="B61" s="76" t="s">
        <v>136</v>
      </c>
      <c r="C61" s="83">
        <v>7</v>
      </c>
      <c r="D61" s="79">
        <v>6</v>
      </c>
      <c r="E61" s="79">
        <v>2</v>
      </c>
      <c r="F61" s="79"/>
      <c r="G61" s="79"/>
      <c r="H61" s="79"/>
      <c r="I61" s="80"/>
      <c r="J61" s="26">
        <f t="shared" si="5"/>
        <v>140</v>
      </c>
      <c r="K61" s="105">
        <v>2</v>
      </c>
      <c r="L61" s="79">
        <v>6</v>
      </c>
      <c r="M61" s="79">
        <v>4</v>
      </c>
      <c r="N61" s="79">
        <v>2</v>
      </c>
      <c r="O61" s="79">
        <v>1</v>
      </c>
      <c r="P61" s="79"/>
      <c r="Q61" s="79"/>
      <c r="R61" s="79"/>
      <c r="S61" s="79"/>
      <c r="T61" s="79"/>
      <c r="U61" s="107"/>
      <c r="V61" s="33">
        <f t="shared" si="6"/>
        <v>126</v>
      </c>
      <c r="W61" s="83">
        <v>71</v>
      </c>
      <c r="X61" s="85">
        <v>20.3</v>
      </c>
      <c r="Y61" s="31">
        <f t="shared" si="7"/>
        <v>50.7</v>
      </c>
      <c r="Z61" s="29">
        <f t="shared" si="8"/>
        <v>316.7</v>
      </c>
      <c r="AA61" s="13">
        <f t="shared" si="9"/>
        <v>46</v>
      </c>
    </row>
    <row r="62" spans="1:28" ht="15" customHeight="1" thickBot="1" x14ac:dyDescent="0.4">
      <c r="A62" s="25" t="s">
        <v>163</v>
      </c>
      <c r="B62" s="25" t="s">
        <v>161</v>
      </c>
      <c r="C62" s="41">
        <v>5</v>
      </c>
      <c r="D62" s="42">
        <v>10</v>
      </c>
      <c r="E62" s="42"/>
      <c r="F62" s="42"/>
      <c r="G62" s="42"/>
      <c r="H62" s="42"/>
      <c r="I62" s="43"/>
      <c r="J62" s="26">
        <f t="shared" si="5"/>
        <v>140</v>
      </c>
      <c r="K62" s="47">
        <v>4</v>
      </c>
      <c r="L62" s="42">
        <v>4</v>
      </c>
      <c r="M62" s="42">
        <v>4</v>
      </c>
      <c r="N62" s="42">
        <v>2</v>
      </c>
      <c r="O62" s="42">
        <v>1</v>
      </c>
      <c r="P62" s="42"/>
      <c r="Q62" s="42"/>
      <c r="R62" s="42"/>
      <c r="S62" s="42"/>
      <c r="T62" s="42"/>
      <c r="U62" s="48"/>
      <c r="V62" s="33">
        <f t="shared" si="6"/>
        <v>128</v>
      </c>
      <c r="W62" s="41">
        <v>67</v>
      </c>
      <c r="X62" s="51">
        <v>18.37</v>
      </c>
      <c r="Y62" s="31">
        <f t="shared" si="7"/>
        <v>48.629999999999995</v>
      </c>
      <c r="Z62" s="29">
        <f t="shared" si="8"/>
        <v>316.63</v>
      </c>
      <c r="AA62" s="13">
        <f t="shared" si="9"/>
        <v>47</v>
      </c>
    </row>
    <row r="63" spans="1:28" ht="15" customHeight="1" thickBot="1" x14ac:dyDescent="0.4">
      <c r="A63" s="99" t="s">
        <v>51</v>
      </c>
      <c r="B63" s="55" t="s">
        <v>26</v>
      </c>
      <c r="C63" s="58">
        <v>10</v>
      </c>
      <c r="D63" s="59">
        <v>5</v>
      </c>
      <c r="E63" s="59"/>
      <c r="F63" s="59"/>
      <c r="G63" s="59"/>
      <c r="H63" s="59"/>
      <c r="I63" s="60"/>
      <c r="J63" s="26">
        <f t="shared" si="5"/>
        <v>145</v>
      </c>
      <c r="K63" s="63">
        <v>8</v>
      </c>
      <c r="L63" s="59">
        <v>3</v>
      </c>
      <c r="M63" s="59">
        <v>1</v>
      </c>
      <c r="N63" s="59">
        <v>1</v>
      </c>
      <c r="O63" s="59">
        <v>1</v>
      </c>
      <c r="P63" s="59">
        <v>1</v>
      </c>
      <c r="Q63" s="59"/>
      <c r="R63" s="59"/>
      <c r="S63" s="59"/>
      <c r="T63" s="59"/>
      <c r="U63" s="64"/>
      <c r="V63" s="33">
        <f t="shared" si="6"/>
        <v>133</v>
      </c>
      <c r="W63" s="58">
        <v>55</v>
      </c>
      <c r="X63" s="60">
        <v>16.61</v>
      </c>
      <c r="Y63" s="31">
        <f t="shared" si="7"/>
        <v>38.39</v>
      </c>
      <c r="Z63" s="29">
        <f t="shared" si="8"/>
        <v>316.39</v>
      </c>
      <c r="AA63" s="13">
        <f t="shared" si="9"/>
        <v>48</v>
      </c>
    </row>
    <row r="64" spans="1:28" ht="15" customHeight="1" thickBot="1" x14ac:dyDescent="0.4">
      <c r="A64" s="25" t="s">
        <v>221</v>
      </c>
      <c r="B64" s="25" t="s">
        <v>209</v>
      </c>
      <c r="C64" s="41">
        <v>10</v>
      </c>
      <c r="D64" s="42">
        <v>4</v>
      </c>
      <c r="E64" s="42">
        <v>1</v>
      </c>
      <c r="F64" s="42"/>
      <c r="G64" s="42"/>
      <c r="H64" s="42"/>
      <c r="I64" s="43"/>
      <c r="J64" s="26">
        <f t="shared" si="5"/>
        <v>144</v>
      </c>
      <c r="K64" s="47">
        <v>3</v>
      </c>
      <c r="L64" s="42">
        <v>3</v>
      </c>
      <c r="M64" s="42">
        <v>6</v>
      </c>
      <c r="N64" s="42">
        <v>2</v>
      </c>
      <c r="O64" s="42">
        <v>1</v>
      </c>
      <c r="P64" s="42"/>
      <c r="Q64" s="42"/>
      <c r="R64" s="42"/>
      <c r="S64" s="42"/>
      <c r="T64" s="42"/>
      <c r="U64" s="48"/>
      <c r="V64" s="33">
        <f t="shared" si="6"/>
        <v>125</v>
      </c>
      <c r="W64" s="41">
        <f>9+8+8+7+7+7+6+6+5+2</f>
        <v>65</v>
      </c>
      <c r="X64" s="51">
        <v>17.690000000000001</v>
      </c>
      <c r="Y64" s="31">
        <f t="shared" si="7"/>
        <v>47.31</v>
      </c>
      <c r="Z64" s="29">
        <f t="shared" si="8"/>
        <v>316.31</v>
      </c>
      <c r="AA64" s="13">
        <f t="shared" si="9"/>
        <v>49</v>
      </c>
    </row>
    <row r="65" spans="1:27" ht="15" customHeight="1" thickBot="1" x14ac:dyDescent="0.4">
      <c r="A65" s="25" t="s">
        <v>164</v>
      </c>
      <c r="B65" s="25" t="s">
        <v>161</v>
      </c>
      <c r="C65" s="41">
        <v>7</v>
      </c>
      <c r="D65" s="42">
        <v>6</v>
      </c>
      <c r="E65" s="42">
        <v>2</v>
      </c>
      <c r="F65" s="42"/>
      <c r="G65" s="42"/>
      <c r="H65" s="42"/>
      <c r="I65" s="43"/>
      <c r="J65" s="26">
        <f t="shared" si="5"/>
        <v>140</v>
      </c>
      <c r="K65" s="47">
        <v>1</v>
      </c>
      <c r="L65" s="42">
        <v>8</v>
      </c>
      <c r="M65" s="42">
        <v>3</v>
      </c>
      <c r="N65" s="42">
        <v>1</v>
      </c>
      <c r="O65" s="42">
        <v>1</v>
      </c>
      <c r="P65" s="42">
        <v>1</v>
      </c>
      <c r="Q65" s="42"/>
      <c r="R65" s="42"/>
      <c r="S65" s="42"/>
      <c r="T65" s="42"/>
      <c r="U65" s="48"/>
      <c r="V65" s="33">
        <f t="shared" si="6"/>
        <v>124</v>
      </c>
      <c r="W65" s="41">
        <v>68</v>
      </c>
      <c r="X65" s="51">
        <v>15.94</v>
      </c>
      <c r="Y65" s="31">
        <f t="shared" si="7"/>
        <v>52.06</v>
      </c>
      <c r="Z65" s="29">
        <f t="shared" si="8"/>
        <v>316.06</v>
      </c>
      <c r="AA65" s="13">
        <f t="shared" si="9"/>
        <v>50</v>
      </c>
    </row>
    <row r="66" spans="1:27" ht="15" customHeight="1" thickBot="1" x14ac:dyDescent="0.4">
      <c r="A66" s="25" t="s">
        <v>89</v>
      </c>
      <c r="B66" s="25" t="s">
        <v>87</v>
      </c>
      <c r="C66" s="41">
        <v>8</v>
      </c>
      <c r="D66" s="42">
        <v>3</v>
      </c>
      <c r="E66" s="42">
        <v>4</v>
      </c>
      <c r="F66" s="42"/>
      <c r="G66" s="42"/>
      <c r="H66" s="42"/>
      <c r="I66" s="43"/>
      <c r="J66" s="26">
        <f t="shared" si="5"/>
        <v>139</v>
      </c>
      <c r="K66" s="47">
        <v>3</v>
      </c>
      <c r="L66" s="42">
        <v>3</v>
      </c>
      <c r="M66" s="42">
        <v>4</v>
      </c>
      <c r="N66" s="42">
        <v>2</v>
      </c>
      <c r="O66" s="42">
        <v>1</v>
      </c>
      <c r="P66" s="42">
        <v>2</v>
      </c>
      <c r="Q66" s="42"/>
      <c r="R66" s="42"/>
      <c r="S66" s="42"/>
      <c r="T66" s="42"/>
      <c r="U66" s="48"/>
      <c r="V66" s="33">
        <f t="shared" si="6"/>
        <v>119</v>
      </c>
      <c r="W66" s="41">
        <f>10+9+9+8+8+7+5+5+5+4</f>
        <v>70</v>
      </c>
      <c r="X66" s="51">
        <v>12.42</v>
      </c>
      <c r="Y66" s="31">
        <f t="shared" si="7"/>
        <v>57.58</v>
      </c>
      <c r="Z66" s="29">
        <f t="shared" si="8"/>
        <v>315.58</v>
      </c>
      <c r="AA66" s="13">
        <f t="shared" si="9"/>
        <v>51</v>
      </c>
    </row>
    <row r="67" spans="1:27" ht="15" customHeight="1" thickBot="1" x14ac:dyDescent="0.4">
      <c r="A67" s="25" t="s">
        <v>194</v>
      </c>
      <c r="B67" s="25" t="s">
        <v>195</v>
      </c>
      <c r="C67" s="89">
        <v>5</v>
      </c>
      <c r="D67" s="90">
        <v>8</v>
      </c>
      <c r="E67" s="90">
        <v>2</v>
      </c>
      <c r="F67" s="90"/>
      <c r="G67" s="90"/>
      <c r="H67" s="90"/>
      <c r="I67" s="91"/>
      <c r="J67" s="26">
        <f t="shared" si="5"/>
        <v>138</v>
      </c>
      <c r="K67" s="92">
        <v>4</v>
      </c>
      <c r="L67" s="90">
        <v>2</v>
      </c>
      <c r="M67" s="90">
        <v>5</v>
      </c>
      <c r="N67" s="90">
        <v>3</v>
      </c>
      <c r="O67" s="90">
        <v>1</v>
      </c>
      <c r="P67" s="90"/>
      <c r="Q67" s="90"/>
      <c r="R67" s="90"/>
      <c r="S67" s="90"/>
      <c r="T67" s="90"/>
      <c r="U67" s="93"/>
      <c r="V67" s="33">
        <f t="shared" si="6"/>
        <v>125</v>
      </c>
      <c r="W67" s="89">
        <v>73</v>
      </c>
      <c r="X67" s="95">
        <v>20.49</v>
      </c>
      <c r="Y67" s="31">
        <f t="shared" si="7"/>
        <v>52.510000000000005</v>
      </c>
      <c r="Z67" s="29">
        <f t="shared" si="8"/>
        <v>315.51</v>
      </c>
      <c r="AA67" s="13">
        <f t="shared" si="9"/>
        <v>52</v>
      </c>
    </row>
    <row r="68" spans="1:27" ht="15" customHeight="1" thickBot="1" x14ac:dyDescent="0.4">
      <c r="A68" s="25" t="s">
        <v>206</v>
      </c>
      <c r="B68" s="25" t="s">
        <v>201</v>
      </c>
      <c r="C68" s="41">
        <v>9</v>
      </c>
      <c r="D68" s="42">
        <v>6</v>
      </c>
      <c r="E68" s="42"/>
      <c r="F68" s="42"/>
      <c r="G68" s="42"/>
      <c r="H68" s="42"/>
      <c r="I68" s="43"/>
      <c r="J68" s="26">
        <f t="shared" si="5"/>
        <v>144</v>
      </c>
      <c r="K68" s="47">
        <v>5</v>
      </c>
      <c r="L68" s="42">
        <v>2</v>
      </c>
      <c r="M68" s="42">
        <v>4</v>
      </c>
      <c r="N68" s="42">
        <v>3</v>
      </c>
      <c r="O68" s="42"/>
      <c r="P68" s="42">
        <v>1</v>
      </c>
      <c r="Q68" s="42"/>
      <c r="R68" s="42"/>
      <c r="S68" s="42"/>
      <c r="T68" s="42"/>
      <c r="U68" s="48"/>
      <c r="V68" s="33">
        <f t="shared" si="6"/>
        <v>126</v>
      </c>
      <c r="W68" s="41">
        <f>9+8+7+6+6+6+6+5+5+4</f>
        <v>62</v>
      </c>
      <c r="X68" s="51">
        <v>16.739999999999998</v>
      </c>
      <c r="Y68" s="31">
        <f t="shared" si="7"/>
        <v>45.260000000000005</v>
      </c>
      <c r="Z68" s="29">
        <f t="shared" si="8"/>
        <v>315.26</v>
      </c>
      <c r="AA68" s="13">
        <f t="shared" si="9"/>
        <v>53</v>
      </c>
    </row>
    <row r="69" spans="1:27" ht="15" customHeight="1" thickBot="1" x14ac:dyDescent="0.4">
      <c r="A69" s="97" t="s">
        <v>137</v>
      </c>
      <c r="B69" s="76" t="s">
        <v>128</v>
      </c>
      <c r="C69" s="83">
        <v>8</v>
      </c>
      <c r="D69" s="79">
        <v>5</v>
      </c>
      <c r="E69" s="79">
        <v>2</v>
      </c>
      <c r="F69" s="79"/>
      <c r="G69" s="79"/>
      <c r="H69" s="79"/>
      <c r="I69" s="80"/>
      <c r="J69" s="26">
        <f t="shared" si="5"/>
        <v>141</v>
      </c>
      <c r="K69" s="105">
        <v>1</v>
      </c>
      <c r="L69" s="79">
        <v>2</v>
      </c>
      <c r="M69" s="79">
        <v>3</v>
      </c>
      <c r="N69" s="79">
        <v>4</v>
      </c>
      <c r="O69" s="79">
        <v>2</v>
      </c>
      <c r="P69" s="79">
        <v>2</v>
      </c>
      <c r="Q69" s="79"/>
      <c r="R69" s="79">
        <v>1</v>
      </c>
      <c r="S69" s="79"/>
      <c r="T69" s="79"/>
      <c r="U69" s="107"/>
      <c r="V69" s="33">
        <f t="shared" si="6"/>
        <v>105</v>
      </c>
      <c r="W69" s="83">
        <v>83</v>
      </c>
      <c r="X69" s="85">
        <v>14.09</v>
      </c>
      <c r="Y69" s="31">
        <f t="shared" si="7"/>
        <v>68.91</v>
      </c>
      <c r="Z69" s="29">
        <f t="shared" si="8"/>
        <v>314.90999999999997</v>
      </c>
      <c r="AA69" s="13">
        <f t="shared" si="9"/>
        <v>54</v>
      </c>
    </row>
    <row r="70" spans="1:27" ht="15" customHeight="1" thickBot="1" x14ac:dyDescent="0.4">
      <c r="A70" s="97" t="s">
        <v>138</v>
      </c>
      <c r="B70" s="76" t="s">
        <v>136</v>
      </c>
      <c r="C70" s="83">
        <v>9</v>
      </c>
      <c r="D70" s="79">
        <v>5</v>
      </c>
      <c r="E70" s="79">
        <v>1</v>
      </c>
      <c r="F70" s="79"/>
      <c r="G70" s="79"/>
      <c r="H70" s="79"/>
      <c r="I70" s="80"/>
      <c r="J70" s="26">
        <f t="shared" si="5"/>
        <v>143</v>
      </c>
      <c r="K70" s="105">
        <v>4</v>
      </c>
      <c r="L70" s="79">
        <v>5</v>
      </c>
      <c r="M70" s="79">
        <v>1</v>
      </c>
      <c r="N70" s="79">
        <v>4</v>
      </c>
      <c r="O70" s="79">
        <v>1</v>
      </c>
      <c r="P70" s="79"/>
      <c r="Q70" s="79"/>
      <c r="R70" s="79"/>
      <c r="S70" s="79"/>
      <c r="T70" s="79"/>
      <c r="U70" s="107"/>
      <c r="V70" s="33">
        <f t="shared" si="6"/>
        <v>127</v>
      </c>
      <c r="W70" s="83">
        <v>65</v>
      </c>
      <c r="X70" s="85">
        <v>20.29</v>
      </c>
      <c r="Y70" s="31">
        <f t="shared" si="7"/>
        <v>44.71</v>
      </c>
      <c r="Z70" s="29">
        <f t="shared" si="8"/>
        <v>314.70999999999998</v>
      </c>
      <c r="AA70" s="13">
        <f t="shared" si="9"/>
        <v>55</v>
      </c>
    </row>
    <row r="71" spans="1:27" ht="15" customHeight="1" thickBot="1" x14ac:dyDescent="0.4">
      <c r="A71" s="25" t="s">
        <v>165</v>
      </c>
      <c r="B71" s="25" t="s">
        <v>161</v>
      </c>
      <c r="C71" s="41">
        <v>7</v>
      </c>
      <c r="D71" s="42">
        <v>5</v>
      </c>
      <c r="E71" s="42">
        <v>2</v>
      </c>
      <c r="F71" s="42"/>
      <c r="G71" s="42"/>
      <c r="H71" s="42"/>
      <c r="I71" s="43">
        <v>1</v>
      </c>
      <c r="J71" s="26">
        <f t="shared" si="5"/>
        <v>131</v>
      </c>
      <c r="K71" s="47">
        <v>1</v>
      </c>
      <c r="L71" s="42">
        <v>3</v>
      </c>
      <c r="M71" s="42">
        <v>7</v>
      </c>
      <c r="N71" s="42">
        <v>4</v>
      </c>
      <c r="O71" s="42"/>
      <c r="P71" s="42"/>
      <c r="Q71" s="42"/>
      <c r="R71" s="42"/>
      <c r="S71" s="42"/>
      <c r="T71" s="42"/>
      <c r="U71" s="48"/>
      <c r="V71" s="33">
        <f t="shared" si="6"/>
        <v>121</v>
      </c>
      <c r="W71" s="41">
        <v>80</v>
      </c>
      <c r="X71" s="51">
        <v>17.559999999999999</v>
      </c>
      <c r="Y71" s="31">
        <f t="shared" si="7"/>
        <v>62.44</v>
      </c>
      <c r="Z71" s="29">
        <f t="shared" si="8"/>
        <v>314.44</v>
      </c>
      <c r="AA71" s="13">
        <f t="shared" si="9"/>
        <v>56</v>
      </c>
    </row>
    <row r="72" spans="1:27" ht="15" customHeight="1" thickBot="1" x14ac:dyDescent="0.4">
      <c r="A72" s="25" t="s">
        <v>180</v>
      </c>
      <c r="B72" s="25" t="s">
        <v>171</v>
      </c>
      <c r="C72" s="41">
        <v>10</v>
      </c>
      <c r="D72" s="42">
        <v>5</v>
      </c>
      <c r="E72" s="42"/>
      <c r="F72" s="42"/>
      <c r="G72" s="42"/>
      <c r="H72" s="42"/>
      <c r="I72" s="43"/>
      <c r="J72" s="26">
        <f t="shared" si="5"/>
        <v>145</v>
      </c>
      <c r="K72" s="47">
        <v>3</v>
      </c>
      <c r="L72" s="42">
        <v>5</v>
      </c>
      <c r="M72" s="42">
        <v>6</v>
      </c>
      <c r="N72" s="42">
        <v>1</v>
      </c>
      <c r="O72" s="42"/>
      <c r="P72" s="42"/>
      <c r="Q72" s="42"/>
      <c r="R72" s="42"/>
      <c r="S72" s="42"/>
      <c r="T72" s="42"/>
      <c r="U72" s="48"/>
      <c r="V72" s="33">
        <f t="shared" si="6"/>
        <v>130</v>
      </c>
      <c r="W72" s="41">
        <v>54</v>
      </c>
      <c r="X72" s="51">
        <v>15.12</v>
      </c>
      <c r="Y72" s="31">
        <f t="shared" si="7"/>
        <v>38.880000000000003</v>
      </c>
      <c r="Z72" s="29">
        <f t="shared" si="8"/>
        <v>313.88</v>
      </c>
      <c r="AA72" s="13">
        <f t="shared" si="9"/>
        <v>57</v>
      </c>
    </row>
    <row r="73" spans="1:27" ht="15" customHeight="1" thickBot="1" x14ac:dyDescent="0.4">
      <c r="A73" s="25" t="s">
        <v>90</v>
      </c>
      <c r="B73" s="25" t="s">
        <v>87</v>
      </c>
      <c r="C73" s="41">
        <v>10</v>
      </c>
      <c r="D73" s="42">
        <v>5</v>
      </c>
      <c r="E73" s="42"/>
      <c r="F73" s="42"/>
      <c r="G73" s="42"/>
      <c r="H73" s="42"/>
      <c r="I73" s="43"/>
      <c r="J73" s="26">
        <f t="shared" si="5"/>
        <v>145</v>
      </c>
      <c r="K73" s="47">
        <v>1</v>
      </c>
      <c r="L73" s="42">
        <v>5</v>
      </c>
      <c r="M73" s="42">
        <v>5</v>
      </c>
      <c r="N73" s="42">
        <v>2</v>
      </c>
      <c r="O73" s="42">
        <v>2</v>
      </c>
      <c r="P73" s="42"/>
      <c r="Q73" s="42"/>
      <c r="R73" s="42"/>
      <c r="S73" s="42"/>
      <c r="T73" s="42"/>
      <c r="U73" s="48"/>
      <c r="V73" s="33">
        <f t="shared" si="6"/>
        <v>121</v>
      </c>
      <c r="W73" s="41">
        <f>10+9+9+9+9+8+7+5+5+0</f>
        <v>71</v>
      </c>
      <c r="X73" s="52">
        <v>23.74</v>
      </c>
      <c r="Y73" s="31">
        <f t="shared" si="7"/>
        <v>47.260000000000005</v>
      </c>
      <c r="Z73" s="29">
        <f t="shared" si="8"/>
        <v>313.26</v>
      </c>
      <c r="AA73" s="13">
        <f t="shared" si="9"/>
        <v>58</v>
      </c>
    </row>
    <row r="74" spans="1:27" ht="15" customHeight="1" thickBot="1" x14ac:dyDescent="0.4">
      <c r="A74" s="25" t="s">
        <v>91</v>
      </c>
      <c r="B74" s="25" t="s">
        <v>92</v>
      </c>
      <c r="C74" s="41">
        <v>8</v>
      </c>
      <c r="D74" s="42">
        <v>5</v>
      </c>
      <c r="E74" s="42">
        <v>2</v>
      </c>
      <c r="F74" s="42"/>
      <c r="G74" s="42"/>
      <c r="H74" s="42"/>
      <c r="I74" s="43"/>
      <c r="J74" s="26">
        <f t="shared" si="5"/>
        <v>141</v>
      </c>
      <c r="K74" s="47"/>
      <c r="L74" s="42">
        <v>7</v>
      </c>
      <c r="M74" s="42">
        <v>3</v>
      </c>
      <c r="N74" s="42">
        <v>4</v>
      </c>
      <c r="O74" s="42"/>
      <c r="P74" s="42"/>
      <c r="Q74" s="42"/>
      <c r="R74" s="42">
        <v>1</v>
      </c>
      <c r="S74" s="42"/>
      <c r="T74" s="42"/>
      <c r="U74" s="48"/>
      <c r="V74" s="33">
        <f t="shared" si="6"/>
        <v>118</v>
      </c>
      <c r="W74" s="41">
        <f>9+8+8+8+8+7+7+7+4+0</f>
        <v>66</v>
      </c>
      <c r="X74" s="51">
        <v>11.83</v>
      </c>
      <c r="Y74" s="31">
        <f t="shared" si="7"/>
        <v>54.17</v>
      </c>
      <c r="Z74" s="29">
        <f t="shared" si="8"/>
        <v>313.17</v>
      </c>
      <c r="AA74" s="13">
        <f t="shared" si="9"/>
        <v>59</v>
      </c>
    </row>
    <row r="75" spans="1:27" ht="15" customHeight="1" thickBot="1" x14ac:dyDescent="0.4">
      <c r="A75" s="25" t="s">
        <v>93</v>
      </c>
      <c r="B75" s="25" t="s">
        <v>87</v>
      </c>
      <c r="C75" s="41">
        <v>7</v>
      </c>
      <c r="D75" s="42">
        <v>4</v>
      </c>
      <c r="E75" s="42">
        <v>3</v>
      </c>
      <c r="F75" s="42">
        <v>1</v>
      </c>
      <c r="G75" s="42"/>
      <c r="H75" s="42"/>
      <c r="I75" s="43"/>
      <c r="J75" s="26">
        <f t="shared" si="5"/>
        <v>137</v>
      </c>
      <c r="K75" s="47">
        <v>4</v>
      </c>
      <c r="L75" s="42">
        <v>4</v>
      </c>
      <c r="M75" s="42">
        <v>4</v>
      </c>
      <c r="N75" s="42">
        <v>1</v>
      </c>
      <c r="O75" s="42">
        <v>1</v>
      </c>
      <c r="P75" s="42">
        <v>1</v>
      </c>
      <c r="Q75" s="42"/>
      <c r="R75" s="42"/>
      <c r="S75" s="42"/>
      <c r="T75" s="42"/>
      <c r="U75" s="48"/>
      <c r="V75" s="33">
        <f t="shared" si="6"/>
        <v>126</v>
      </c>
      <c r="W75" s="41">
        <f>10+8+7+7+7+6+6+6+6+3</f>
        <v>66</v>
      </c>
      <c r="X75" s="51">
        <v>16.14</v>
      </c>
      <c r="Y75" s="31">
        <f t="shared" si="7"/>
        <v>49.86</v>
      </c>
      <c r="Z75" s="29">
        <f t="shared" si="8"/>
        <v>312.86</v>
      </c>
      <c r="AA75" s="13">
        <f t="shared" si="9"/>
        <v>60</v>
      </c>
    </row>
    <row r="76" spans="1:27" ht="15" customHeight="1" thickBot="1" x14ac:dyDescent="0.4">
      <c r="A76" s="25" t="s">
        <v>94</v>
      </c>
      <c r="B76" s="25" t="s">
        <v>87</v>
      </c>
      <c r="C76" s="41">
        <v>8</v>
      </c>
      <c r="D76" s="42">
        <v>6</v>
      </c>
      <c r="E76" s="42">
        <v>1</v>
      </c>
      <c r="F76" s="42"/>
      <c r="G76" s="42"/>
      <c r="H76" s="42"/>
      <c r="I76" s="43"/>
      <c r="J76" s="26">
        <f t="shared" si="5"/>
        <v>142</v>
      </c>
      <c r="K76" s="47">
        <v>3</v>
      </c>
      <c r="L76" s="42">
        <v>3</v>
      </c>
      <c r="M76" s="42">
        <v>2</v>
      </c>
      <c r="N76" s="42">
        <v>4</v>
      </c>
      <c r="O76" s="42">
        <v>2</v>
      </c>
      <c r="P76" s="42"/>
      <c r="Q76" s="42">
        <v>1</v>
      </c>
      <c r="R76" s="42"/>
      <c r="S76" s="42"/>
      <c r="T76" s="42"/>
      <c r="U76" s="48"/>
      <c r="V76" s="33">
        <f t="shared" si="6"/>
        <v>117</v>
      </c>
      <c r="W76" s="41">
        <f>9+9+9+8+8+8+8+7+5+0</f>
        <v>71</v>
      </c>
      <c r="X76" s="51">
        <v>17.21</v>
      </c>
      <c r="Y76" s="31">
        <f t="shared" si="7"/>
        <v>53.79</v>
      </c>
      <c r="Z76" s="29">
        <f t="shared" si="8"/>
        <v>312.79000000000002</v>
      </c>
      <c r="AA76" s="13">
        <f t="shared" si="9"/>
        <v>61</v>
      </c>
    </row>
    <row r="77" spans="1:27" ht="15" customHeight="1" thickBot="1" x14ac:dyDescent="0.4">
      <c r="A77" s="99" t="s">
        <v>52</v>
      </c>
      <c r="B77" s="55" t="s">
        <v>44</v>
      </c>
      <c r="C77" s="56">
        <v>12</v>
      </c>
      <c r="D77" s="57">
        <v>3</v>
      </c>
      <c r="E77" s="57"/>
      <c r="F77" s="57"/>
      <c r="G77" s="57"/>
      <c r="H77" s="57"/>
      <c r="I77" s="52"/>
      <c r="J77" s="26">
        <f t="shared" si="5"/>
        <v>147</v>
      </c>
      <c r="K77" s="63">
        <v>2</v>
      </c>
      <c r="L77" s="59">
        <v>7</v>
      </c>
      <c r="M77" s="59">
        <v>5</v>
      </c>
      <c r="N77" s="59"/>
      <c r="O77" s="59"/>
      <c r="P77" s="59">
        <v>1</v>
      </c>
      <c r="Q77" s="59"/>
      <c r="R77" s="59"/>
      <c r="S77" s="59"/>
      <c r="T77" s="59"/>
      <c r="U77" s="64"/>
      <c r="V77" s="33">
        <f t="shared" si="6"/>
        <v>128</v>
      </c>
      <c r="W77" s="58">
        <v>54</v>
      </c>
      <c r="X77" s="60">
        <v>16.260000000000002</v>
      </c>
      <c r="Y77" s="31">
        <f t="shared" si="7"/>
        <v>37.739999999999995</v>
      </c>
      <c r="Z77" s="29">
        <f t="shared" si="8"/>
        <v>312.74</v>
      </c>
      <c r="AA77" s="13">
        <f t="shared" si="9"/>
        <v>62</v>
      </c>
    </row>
    <row r="78" spans="1:27" ht="15" customHeight="1" thickBot="1" x14ac:dyDescent="0.4">
      <c r="A78" s="25" t="s">
        <v>95</v>
      </c>
      <c r="B78" s="25" t="s">
        <v>81</v>
      </c>
      <c r="C78" s="41">
        <v>13</v>
      </c>
      <c r="D78" s="42">
        <v>2</v>
      </c>
      <c r="E78" s="42"/>
      <c r="F78" s="42"/>
      <c r="G78" s="42"/>
      <c r="H78" s="42"/>
      <c r="I78" s="43"/>
      <c r="J78" s="26">
        <f t="shared" si="5"/>
        <v>148</v>
      </c>
      <c r="K78" s="47">
        <v>2</v>
      </c>
      <c r="L78" s="42">
        <v>4</v>
      </c>
      <c r="M78" s="42">
        <v>6</v>
      </c>
      <c r="N78" s="42">
        <v>2</v>
      </c>
      <c r="O78" s="42"/>
      <c r="P78" s="42">
        <v>1</v>
      </c>
      <c r="Q78" s="42"/>
      <c r="R78" s="42"/>
      <c r="S78" s="42"/>
      <c r="T78" s="42"/>
      <c r="U78" s="48"/>
      <c r="V78" s="33">
        <f t="shared" si="6"/>
        <v>123</v>
      </c>
      <c r="W78" s="41">
        <f>9+8+8+7+6+6+6+5+4+3</f>
        <v>62</v>
      </c>
      <c r="X78" s="51">
        <v>20.82</v>
      </c>
      <c r="Y78" s="31">
        <f t="shared" si="7"/>
        <v>41.18</v>
      </c>
      <c r="Z78" s="29">
        <f t="shared" si="8"/>
        <v>312.18</v>
      </c>
      <c r="AA78" s="13">
        <f t="shared" si="9"/>
        <v>63</v>
      </c>
    </row>
    <row r="79" spans="1:27" ht="15" customHeight="1" thickBot="1" x14ac:dyDescent="0.4">
      <c r="A79" s="25" t="s">
        <v>96</v>
      </c>
      <c r="B79" s="25" t="s">
        <v>87</v>
      </c>
      <c r="C79" s="41">
        <v>8</v>
      </c>
      <c r="D79" s="42">
        <v>6</v>
      </c>
      <c r="E79" s="42">
        <v>1</v>
      </c>
      <c r="F79" s="42"/>
      <c r="G79" s="42"/>
      <c r="H79" s="42"/>
      <c r="I79" s="43"/>
      <c r="J79" s="26">
        <f t="shared" si="5"/>
        <v>142</v>
      </c>
      <c r="K79" s="47">
        <v>2</v>
      </c>
      <c r="L79" s="42">
        <v>6</v>
      </c>
      <c r="M79" s="42">
        <v>3</v>
      </c>
      <c r="N79" s="42">
        <v>1</v>
      </c>
      <c r="O79" s="42"/>
      <c r="P79" s="42">
        <v>3</v>
      </c>
      <c r="Q79" s="42"/>
      <c r="R79" s="42"/>
      <c r="S79" s="42"/>
      <c r="T79" s="42"/>
      <c r="U79" s="48"/>
      <c r="V79" s="33">
        <f t="shared" si="6"/>
        <v>120</v>
      </c>
      <c r="W79" s="41">
        <f>10+9+8+7+7+6+6+6+2+2</f>
        <v>63</v>
      </c>
      <c r="X79" s="51">
        <v>13.28</v>
      </c>
      <c r="Y79" s="31">
        <f t="shared" si="7"/>
        <v>49.72</v>
      </c>
      <c r="Z79" s="29">
        <f t="shared" si="8"/>
        <v>311.72000000000003</v>
      </c>
      <c r="AA79" s="13">
        <f t="shared" si="9"/>
        <v>64</v>
      </c>
    </row>
    <row r="80" spans="1:27" ht="15" customHeight="1" thickBot="1" x14ac:dyDescent="0.4">
      <c r="A80" s="102" t="s">
        <v>139</v>
      </c>
      <c r="B80" s="76" t="s">
        <v>128</v>
      </c>
      <c r="C80" s="83">
        <v>7</v>
      </c>
      <c r="D80" s="79">
        <v>7</v>
      </c>
      <c r="E80" s="79">
        <v>1</v>
      </c>
      <c r="F80" s="79"/>
      <c r="G80" s="79"/>
      <c r="H80" s="79"/>
      <c r="I80" s="80"/>
      <c r="J80" s="26">
        <f t="shared" ref="J80:J111" si="10">IF(SUM(C80:I80)=0,0,IF(SUM(C80:I80)&lt;15,"CHYBÍ",IF(SUM(C80:I80)&gt;15,"MOC",IF(SUM(C80:I80)=15,SUM(C80*10+D80*9+E80*8+F80*7+G80*6+H80*5)))))</f>
        <v>141</v>
      </c>
      <c r="K80" s="105">
        <v>5</v>
      </c>
      <c r="L80" s="79">
        <v>5</v>
      </c>
      <c r="M80" s="79">
        <v>1</v>
      </c>
      <c r="N80" s="79">
        <v>3</v>
      </c>
      <c r="O80" s="79"/>
      <c r="P80" s="79">
        <v>1</v>
      </c>
      <c r="Q80" s="79"/>
      <c r="R80" s="79"/>
      <c r="S80" s="79"/>
      <c r="T80" s="79"/>
      <c r="U80" s="107"/>
      <c r="V80" s="33">
        <f t="shared" ref="V80:V111" si="11">IF(SUM(K80:U80)=0,0,IF(SUM(K80:U80)&lt;15,"CHYBÍ",IF(SUM(K80:U80)=15,SUM(K80*10+L80*9+M80*8+N80*7+O80*6+P80*5+Q80*4+R80*3+S80*2+T80*1,IF(SUM(K80:U80)&gt;15,"MOC")))))</f>
        <v>129</v>
      </c>
      <c r="W80" s="83">
        <v>58</v>
      </c>
      <c r="X80" s="85">
        <v>18.010000000000002</v>
      </c>
      <c r="Y80" s="31">
        <f t="shared" ref="Y80:Y111" si="12">SUM(W80-X80)</f>
        <v>39.989999999999995</v>
      </c>
      <c r="Z80" s="29">
        <f t="shared" ref="Z80:Z111" si="13">SUM(J80+V80+Y80)</f>
        <v>309.99</v>
      </c>
      <c r="AA80" s="13">
        <f t="shared" ref="AA80:AA111" si="14">RANK(Z80,$Z$16:$Z$177)</f>
        <v>65</v>
      </c>
    </row>
    <row r="81" spans="1:27" ht="15" customHeight="1" thickBot="1" x14ac:dyDescent="0.4">
      <c r="A81" s="99" t="s">
        <v>57</v>
      </c>
      <c r="B81" s="55" t="s">
        <v>26</v>
      </c>
      <c r="C81" s="56">
        <v>11</v>
      </c>
      <c r="D81" s="57">
        <v>4</v>
      </c>
      <c r="E81" s="57"/>
      <c r="F81" s="57"/>
      <c r="G81" s="57"/>
      <c r="H81" s="57"/>
      <c r="I81" s="52"/>
      <c r="J81" s="26">
        <f t="shared" si="10"/>
        <v>146</v>
      </c>
      <c r="K81" s="63">
        <v>1</v>
      </c>
      <c r="L81" s="59">
        <v>7</v>
      </c>
      <c r="M81" s="59">
        <v>3</v>
      </c>
      <c r="N81" s="59">
        <v>1</v>
      </c>
      <c r="O81" s="59">
        <v>2</v>
      </c>
      <c r="P81" s="59"/>
      <c r="Q81" s="59"/>
      <c r="R81" s="59"/>
      <c r="S81" s="59"/>
      <c r="T81" s="59">
        <v>1</v>
      </c>
      <c r="U81" s="64"/>
      <c r="V81" s="33">
        <f t="shared" si="11"/>
        <v>117</v>
      </c>
      <c r="W81" s="58">
        <v>64</v>
      </c>
      <c r="X81" s="60">
        <v>18.68</v>
      </c>
      <c r="Y81" s="31">
        <f t="shared" si="12"/>
        <v>45.32</v>
      </c>
      <c r="Z81" s="29">
        <f t="shared" si="13"/>
        <v>308.32</v>
      </c>
      <c r="AA81" s="13">
        <f t="shared" si="14"/>
        <v>66</v>
      </c>
    </row>
    <row r="82" spans="1:27" ht="15" customHeight="1" thickBot="1" x14ac:dyDescent="0.4">
      <c r="A82" s="97" t="s">
        <v>140</v>
      </c>
      <c r="B82" s="76" t="s">
        <v>123</v>
      </c>
      <c r="C82" s="83">
        <v>8</v>
      </c>
      <c r="D82" s="79">
        <v>4</v>
      </c>
      <c r="E82" s="79">
        <v>3</v>
      </c>
      <c r="F82" s="79"/>
      <c r="G82" s="79"/>
      <c r="H82" s="79"/>
      <c r="I82" s="80"/>
      <c r="J82" s="26">
        <f t="shared" si="10"/>
        <v>140</v>
      </c>
      <c r="K82" s="105">
        <v>3</v>
      </c>
      <c r="L82" s="79">
        <v>6</v>
      </c>
      <c r="M82" s="79">
        <v>2</v>
      </c>
      <c r="N82" s="79">
        <v>2</v>
      </c>
      <c r="O82" s="79"/>
      <c r="P82" s="79">
        <v>1</v>
      </c>
      <c r="Q82" s="79">
        <v>1</v>
      </c>
      <c r="R82" s="79"/>
      <c r="S82" s="79"/>
      <c r="T82" s="79"/>
      <c r="U82" s="107"/>
      <c r="V82" s="33">
        <f t="shared" si="11"/>
        <v>123</v>
      </c>
      <c r="W82" s="83">
        <v>61</v>
      </c>
      <c r="X82" s="85">
        <v>17.600000000000001</v>
      </c>
      <c r="Y82" s="31">
        <f t="shared" si="12"/>
        <v>43.4</v>
      </c>
      <c r="Z82" s="29">
        <f t="shared" si="13"/>
        <v>306.39999999999998</v>
      </c>
      <c r="AA82" s="13">
        <f t="shared" si="14"/>
        <v>67</v>
      </c>
    </row>
    <row r="83" spans="1:27" ht="15" customHeight="1" thickBot="1" x14ac:dyDescent="0.4">
      <c r="A83" s="25" t="s">
        <v>166</v>
      </c>
      <c r="B83" s="25" t="s">
        <v>161</v>
      </c>
      <c r="C83" s="41">
        <v>9</v>
      </c>
      <c r="D83" s="42">
        <v>6</v>
      </c>
      <c r="E83" s="42"/>
      <c r="F83" s="42"/>
      <c r="G83" s="42"/>
      <c r="H83" s="42"/>
      <c r="I83" s="43"/>
      <c r="J83" s="26">
        <f t="shared" si="10"/>
        <v>144</v>
      </c>
      <c r="K83" s="47">
        <v>2</v>
      </c>
      <c r="L83" s="42">
        <v>5</v>
      </c>
      <c r="M83" s="42">
        <v>5</v>
      </c>
      <c r="N83" s="42">
        <v>3</v>
      </c>
      <c r="O83" s="42"/>
      <c r="P83" s="42"/>
      <c r="Q83" s="42"/>
      <c r="R83" s="42"/>
      <c r="S83" s="42"/>
      <c r="T83" s="42"/>
      <c r="U83" s="48"/>
      <c r="V83" s="33">
        <f t="shared" si="11"/>
        <v>126</v>
      </c>
      <c r="W83" s="41">
        <v>62</v>
      </c>
      <c r="X83" s="51">
        <v>26.16</v>
      </c>
      <c r="Y83" s="31">
        <f t="shared" si="12"/>
        <v>35.840000000000003</v>
      </c>
      <c r="Z83" s="29">
        <f t="shared" si="13"/>
        <v>305.84000000000003</v>
      </c>
      <c r="AA83" s="13">
        <f t="shared" si="14"/>
        <v>68</v>
      </c>
    </row>
    <row r="84" spans="1:27" ht="15" customHeight="1" thickBot="1" x14ac:dyDescent="0.4">
      <c r="A84" s="99" t="s">
        <v>53</v>
      </c>
      <c r="B84" s="55" t="s">
        <v>26</v>
      </c>
      <c r="C84" s="56">
        <v>10</v>
      </c>
      <c r="D84" s="57">
        <v>5</v>
      </c>
      <c r="E84" s="57"/>
      <c r="F84" s="57"/>
      <c r="G84" s="57"/>
      <c r="H84" s="57"/>
      <c r="I84" s="52"/>
      <c r="J84" s="26">
        <f t="shared" si="10"/>
        <v>145</v>
      </c>
      <c r="K84" s="63">
        <v>4</v>
      </c>
      <c r="L84" s="59">
        <v>5</v>
      </c>
      <c r="M84" s="59">
        <v>4</v>
      </c>
      <c r="N84" s="59">
        <v>2</v>
      </c>
      <c r="O84" s="59"/>
      <c r="P84" s="59"/>
      <c r="Q84" s="59"/>
      <c r="R84" s="59"/>
      <c r="S84" s="59"/>
      <c r="T84" s="59"/>
      <c r="U84" s="64"/>
      <c r="V84" s="33">
        <f t="shared" si="11"/>
        <v>131</v>
      </c>
      <c r="W84" s="58">
        <v>47</v>
      </c>
      <c r="X84" s="60">
        <v>17.46</v>
      </c>
      <c r="Y84" s="31">
        <f t="shared" si="12"/>
        <v>29.54</v>
      </c>
      <c r="Z84" s="29">
        <f t="shared" si="13"/>
        <v>305.54000000000002</v>
      </c>
      <c r="AA84" s="13">
        <f t="shared" si="14"/>
        <v>69</v>
      </c>
    </row>
    <row r="85" spans="1:27" ht="15" customHeight="1" thickBot="1" x14ac:dyDescent="0.4">
      <c r="A85" s="25" t="s">
        <v>33</v>
      </c>
      <c r="B85" s="25" t="s">
        <v>30</v>
      </c>
      <c r="C85" s="41">
        <v>9</v>
      </c>
      <c r="D85" s="42">
        <v>6</v>
      </c>
      <c r="E85" s="42"/>
      <c r="F85" s="42"/>
      <c r="G85" s="42"/>
      <c r="H85" s="42"/>
      <c r="I85" s="43"/>
      <c r="J85" s="26">
        <f t="shared" si="10"/>
        <v>144</v>
      </c>
      <c r="K85" s="47">
        <v>1</v>
      </c>
      <c r="L85" s="42">
        <v>5</v>
      </c>
      <c r="M85" s="42">
        <v>6</v>
      </c>
      <c r="N85" s="42">
        <v>2</v>
      </c>
      <c r="O85" s="42">
        <v>1</v>
      </c>
      <c r="P85" s="42"/>
      <c r="Q85" s="42"/>
      <c r="R85" s="42"/>
      <c r="S85" s="42"/>
      <c r="T85" s="42"/>
      <c r="U85" s="48"/>
      <c r="V85" s="33">
        <f t="shared" si="11"/>
        <v>123</v>
      </c>
      <c r="W85" s="41">
        <v>66</v>
      </c>
      <c r="X85" s="51">
        <v>27.47</v>
      </c>
      <c r="Y85" s="31">
        <f t="shared" si="12"/>
        <v>38.53</v>
      </c>
      <c r="Z85" s="29">
        <f t="shared" si="13"/>
        <v>305.52999999999997</v>
      </c>
      <c r="AA85" s="13">
        <f t="shared" si="14"/>
        <v>70</v>
      </c>
    </row>
    <row r="86" spans="1:27" ht="15" customHeight="1" thickBot="1" x14ac:dyDescent="0.4">
      <c r="A86" s="25" t="s">
        <v>218</v>
      </c>
      <c r="B86" s="25" t="s">
        <v>201</v>
      </c>
      <c r="C86" s="41">
        <v>7</v>
      </c>
      <c r="D86" s="42">
        <v>6</v>
      </c>
      <c r="E86" s="42">
        <v>2</v>
      </c>
      <c r="F86" s="42"/>
      <c r="G86" s="42"/>
      <c r="H86" s="42"/>
      <c r="I86" s="43"/>
      <c r="J86" s="26">
        <f t="shared" si="10"/>
        <v>140</v>
      </c>
      <c r="K86" s="47">
        <v>5</v>
      </c>
      <c r="L86" s="42">
        <v>5</v>
      </c>
      <c r="M86" s="42">
        <v>4</v>
      </c>
      <c r="N86" s="42">
        <v>1</v>
      </c>
      <c r="O86" s="42"/>
      <c r="P86" s="42"/>
      <c r="Q86" s="42"/>
      <c r="R86" s="42"/>
      <c r="S86" s="42"/>
      <c r="T86" s="42"/>
      <c r="U86" s="48"/>
      <c r="V86" s="33">
        <f t="shared" si="11"/>
        <v>134</v>
      </c>
      <c r="W86" s="41">
        <f>9+8+7+7+5+5+4+3+3+3</f>
        <v>54</v>
      </c>
      <c r="X86" s="51">
        <v>22.62</v>
      </c>
      <c r="Y86" s="31">
        <f t="shared" si="12"/>
        <v>31.38</v>
      </c>
      <c r="Z86" s="29">
        <f t="shared" si="13"/>
        <v>305.38</v>
      </c>
      <c r="AA86" s="13">
        <f t="shared" si="14"/>
        <v>71</v>
      </c>
    </row>
    <row r="87" spans="1:27" ht="15" customHeight="1" thickBot="1" x14ac:dyDescent="0.4">
      <c r="A87" s="25" t="s">
        <v>37</v>
      </c>
      <c r="B87" s="25" t="s">
        <v>30</v>
      </c>
      <c r="C87" s="41">
        <v>8</v>
      </c>
      <c r="D87" s="42">
        <v>7</v>
      </c>
      <c r="E87" s="42"/>
      <c r="F87" s="42"/>
      <c r="G87" s="42"/>
      <c r="H87" s="42"/>
      <c r="I87" s="43"/>
      <c r="J87" s="26">
        <f t="shared" si="10"/>
        <v>143</v>
      </c>
      <c r="K87" s="47">
        <v>3</v>
      </c>
      <c r="L87" s="42">
        <v>3</v>
      </c>
      <c r="M87" s="42">
        <v>4</v>
      </c>
      <c r="N87" s="42">
        <v>3</v>
      </c>
      <c r="O87" s="42">
        <v>2</v>
      </c>
      <c r="P87" s="42"/>
      <c r="Q87" s="42"/>
      <c r="R87" s="42"/>
      <c r="S87" s="42"/>
      <c r="T87" s="42"/>
      <c r="U87" s="48"/>
      <c r="V87" s="33">
        <f t="shared" si="11"/>
        <v>122</v>
      </c>
      <c r="W87" s="41">
        <v>60</v>
      </c>
      <c r="X87" s="51">
        <v>19.7</v>
      </c>
      <c r="Y87" s="31">
        <f t="shared" si="12"/>
        <v>40.299999999999997</v>
      </c>
      <c r="Z87" s="29">
        <f t="shared" si="13"/>
        <v>305.3</v>
      </c>
      <c r="AA87" s="13">
        <f t="shared" si="14"/>
        <v>72</v>
      </c>
    </row>
    <row r="88" spans="1:27" ht="15" customHeight="1" thickBot="1" x14ac:dyDescent="0.4">
      <c r="A88" s="97" t="s">
        <v>141</v>
      </c>
      <c r="B88" s="76" t="s">
        <v>131</v>
      </c>
      <c r="C88" s="83">
        <v>5</v>
      </c>
      <c r="D88" s="79">
        <v>4</v>
      </c>
      <c r="E88" s="79">
        <v>5</v>
      </c>
      <c r="F88" s="79"/>
      <c r="G88" s="79">
        <v>1</v>
      </c>
      <c r="H88" s="79"/>
      <c r="I88" s="80"/>
      <c r="J88" s="26">
        <f t="shared" si="10"/>
        <v>132</v>
      </c>
      <c r="K88" s="105">
        <v>3</v>
      </c>
      <c r="L88" s="79">
        <v>3</v>
      </c>
      <c r="M88" s="79">
        <v>4</v>
      </c>
      <c r="N88" s="79">
        <v>2</v>
      </c>
      <c r="O88" s="79">
        <v>3</v>
      </c>
      <c r="P88" s="79"/>
      <c r="Q88" s="79"/>
      <c r="R88" s="79"/>
      <c r="S88" s="79"/>
      <c r="T88" s="79"/>
      <c r="U88" s="107"/>
      <c r="V88" s="33">
        <f t="shared" si="11"/>
        <v>121</v>
      </c>
      <c r="W88" s="83">
        <v>69</v>
      </c>
      <c r="X88" s="85">
        <v>16.86</v>
      </c>
      <c r="Y88" s="31">
        <f t="shared" si="12"/>
        <v>52.14</v>
      </c>
      <c r="Z88" s="29">
        <f t="shared" si="13"/>
        <v>305.14</v>
      </c>
      <c r="AA88" s="13">
        <f t="shared" si="14"/>
        <v>73</v>
      </c>
    </row>
    <row r="89" spans="1:27" ht="15" customHeight="1" thickBot="1" x14ac:dyDescent="0.4">
      <c r="A89" s="97" t="s">
        <v>142</v>
      </c>
      <c r="B89" s="76" t="s">
        <v>136</v>
      </c>
      <c r="C89" s="83">
        <v>2</v>
      </c>
      <c r="D89" s="79">
        <v>7</v>
      </c>
      <c r="E89" s="79">
        <v>4</v>
      </c>
      <c r="F89" s="79"/>
      <c r="G89" s="79">
        <v>2</v>
      </c>
      <c r="H89" s="79"/>
      <c r="I89" s="80"/>
      <c r="J89" s="26">
        <f t="shared" si="10"/>
        <v>127</v>
      </c>
      <c r="K89" s="105">
        <v>4</v>
      </c>
      <c r="L89" s="79">
        <v>3</v>
      </c>
      <c r="M89" s="79">
        <v>2</v>
      </c>
      <c r="N89" s="79">
        <v>3</v>
      </c>
      <c r="O89" s="79">
        <v>2</v>
      </c>
      <c r="P89" s="79">
        <v>1</v>
      </c>
      <c r="Q89" s="79"/>
      <c r="R89" s="79"/>
      <c r="S89" s="79"/>
      <c r="T89" s="79"/>
      <c r="U89" s="107"/>
      <c r="V89" s="33">
        <f t="shared" si="11"/>
        <v>121</v>
      </c>
      <c r="W89" s="83">
        <v>73</v>
      </c>
      <c r="X89" s="85">
        <v>16.600000000000001</v>
      </c>
      <c r="Y89" s="31">
        <f t="shared" si="12"/>
        <v>56.4</v>
      </c>
      <c r="Z89" s="29">
        <f t="shared" si="13"/>
        <v>304.39999999999998</v>
      </c>
      <c r="AA89" s="13">
        <f t="shared" si="14"/>
        <v>74</v>
      </c>
    </row>
    <row r="90" spans="1:27" ht="15" customHeight="1" thickBot="1" x14ac:dyDescent="0.4">
      <c r="A90" s="25" t="s">
        <v>97</v>
      </c>
      <c r="B90" s="25" t="s">
        <v>77</v>
      </c>
      <c r="C90" s="41">
        <v>9</v>
      </c>
      <c r="D90" s="42">
        <v>5</v>
      </c>
      <c r="E90" s="42">
        <v>1</v>
      </c>
      <c r="F90" s="42"/>
      <c r="G90" s="42"/>
      <c r="H90" s="42"/>
      <c r="I90" s="43"/>
      <c r="J90" s="26">
        <f t="shared" si="10"/>
        <v>143</v>
      </c>
      <c r="K90" s="47">
        <v>1</v>
      </c>
      <c r="L90" s="42">
        <v>7</v>
      </c>
      <c r="M90" s="42">
        <v>3</v>
      </c>
      <c r="N90" s="42">
        <v>1</v>
      </c>
      <c r="O90" s="42">
        <v>3</v>
      </c>
      <c r="P90" s="42"/>
      <c r="Q90" s="42"/>
      <c r="R90" s="42"/>
      <c r="S90" s="42"/>
      <c r="T90" s="42"/>
      <c r="U90" s="48"/>
      <c r="V90" s="33">
        <f t="shared" si="11"/>
        <v>122</v>
      </c>
      <c r="W90" s="41">
        <f>9+8+8+8+7+7+5+5+4+0</f>
        <v>61</v>
      </c>
      <c r="X90" s="51">
        <v>22.46</v>
      </c>
      <c r="Y90" s="31">
        <f t="shared" si="12"/>
        <v>38.54</v>
      </c>
      <c r="Z90" s="29">
        <f t="shared" si="13"/>
        <v>303.54000000000002</v>
      </c>
      <c r="AA90" s="13">
        <f t="shared" si="14"/>
        <v>75</v>
      </c>
    </row>
    <row r="91" spans="1:27" ht="15" customHeight="1" thickBot="1" x14ac:dyDescent="0.4">
      <c r="A91" s="98" t="s">
        <v>39</v>
      </c>
      <c r="B91" s="25" t="s">
        <v>40</v>
      </c>
      <c r="C91" s="39">
        <v>9</v>
      </c>
      <c r="D91" s="39">
        <v>6</v>
      </c>
      <c r="E91" s="39"/>
      <c r="F91" s="39"/>
      <c r="G91" s="39"/>
      <c r="H91" s="39"/>
      <c r="I91" s="40"/>
      <c r="J91" s="26">
        <f t="shared" si="10"/>
        <v>144</v>
      </c>
      <c r="K91" s="38">
        <v>3</v>
      </c>
      <c r="L91" s="39">
        <v>4</v>
      </c>
      <c r="M91" s="39">
        <v>4</v>
      </c>
      <c r="N91" s="39">
        <v>1</v>
      </c>
      <c r="O91" s="39">
        <v>3</v>
      </c>
      <c r="P91" s="39"/>
      <c r="Q91" s="39"/>
      <c r="R91" s="39"/>
      <c r="S91" s="39"/>
      <c r="T91" s="39"/>
      <c r="U91" s="39"/>
      <c r="V91" s="33">
        <f t="shared" si="11"/>
        <v>123</v>
      </c>
      <c r="W91" s="39">
        <v>62</v>
      </c>
      <c r="X91" s="71">
        <v>25.48</v>
      </c>
      <c r="Y91" s="31">
        <f t="shared" si="12"/>
        <v>36.519999999999996</v>
      </c>
      <c r="Z91" s="29">
        <f t="shared" si="13"/>
        <v>303.52</v>
      </c>
      <c r="AA91" s="13">
        <f t="shared" si="14"/>
        <v>76</v>
      </c>
    </row>
    <row r="92" spans="1:27" ht="15" customHeight="1" thickBot="1" x14ac:dyDescent="0.4">
      <c r="A92" s="54" t="s">
        <v>54</v>
      </c>
      <c r="B92" s="55" t="s">
        <v>55</v>
      </c>
      <c r="C92" s="57">
        <v>5</v>
      </c>
      <c r="D92" s="57">
        <v>9</v>
      </c>
      <c r="E92" s="57">
        <v>1</v>
      </c>
      <c r="F92" s="57"/>
      <c r="G92" s="57"/>
      <c r="H92" s="57"/>
      <c r="I92" s="52"/>
      <c r="J92" s="26">
        <f t="shared" si="10"/>
        <v>139</v>
      </c>
      <c r="K92" s="58">
        <v>1</v>
      </c>
      <c r="L92" s="59">
        <v>5</v>
      </c>
      <c r="M92" s="59">
        <v>2</v>
      </c>
      <c r="N92" s="59">
        <v>4</v>
      </c>
      <c r="O92" s="59">
        <v>2</v>
      </c>
      <c r="P92" s="59">
        <v>1</v>
      </c>
      <c r="Q92" s="59"/>
      <c r="R92" s="59"/>
      <c r="S92" s="59"/>
      <c r="T92" s="59"/>
      <c r="U92" s="59"/>
      <c r="V92" s="33">
        <f t="shared" si="11"/>
        <v>116</v>
      </c>
      <c r="W92" s="59">
        <v>72</v>
      </c>
      <c r="X92" s="60">
        <v>23.52</v>
      </c>
      <c r="Y92" s="31">
        <f t="shared" si="12"/>
        <v>48.480000000000004</v>
      </c>
      <c r="Z92" s="29">
        <f t="shared" si="13"/>
        <v>303.48</v>
      </c>
      <c r="AA92" s="13">
        <f t="shared" si="14"/>
        <v>77</v>
      </c>
    </row>
    <row r="93" spans="1:27" ht="15" customHeight="1" thickBot="1" x14ac:dyDescent="0.4">
      <c r="A93" s="98" t="s">
        <v>198</v>
      </c>
      <c r="B93" s="25" t="s">
        <v>195</v>
      </c>
      <c r="C93" s="90">
        <v>9</v>
      </c>
      <c r="D93" s="90">
        <v>6</v>
      </c>
      <c r="E93" s="90"/>
      <c r="F93" s="90"/>
      <c r="G93" s="90"/>
      <c r="H93" s="90"/>
      <c r="I93" s="91"/>
      <c r="J93" s="26">
        <f t="shared" si="10"/>
        <v>144</v>
      </c>
      <c r="K93" s="89">
        <v>4</v>
      </c>
      <c r="L93" s="90">
        <v>4</v>
      </c>
      <c r="M93" s="90">
        <v>6</v>
      </c>
      <c r="N93" s="90"/>
      <c r="O93" s="90">
        <v>1</v>
      </c>
      <c r="P93" s="90"/>
      <c r="Q93" s="90"/>
      <c r="R93" s="90"/>
      <c r="S93" s="90"/>
      <c r="T93" s="90"/>
      <c r="U93" s="90"/>
      <c r="V93" s="33">
        <f t="shared" si="11"/>
        <v>130</v>
      </c>
      <c r="W93" s="90">
        <v>51</v>
      </c>
      <c r="X93" s="94">
        <v>21.79</v>
      </c>
      <c r="Y93" s="31">
        <f t="shared" si="12"/>
        <v>29.21</v>
      </c>
      <c r="Z93" s="29">
        <f t="shared" si="13"/>
        <v>303.20999999999998</v>
      </c>
      <c r="AA93" s="13">
        <f t="shared" si="14"/>
        <v>78</v>
      </c>
    </row>
    <row r="94" spans="1:27" ht="15" customHeight="1" thickBot="1" x14ac:dyDescent="0.4">
      <c r="A94" s="98" t="s">
        <v>192</v>
      </c>
      <c r="B94" s="25" t="s">
        <v>193</v>
      </c>
      <c r="C94" s="90">
        <v>6</v>
      </c>
      <c r="D94" s="90">
        <v>8</v>
      </c>
      <c r="E94" s="90"/>
      <c r="F94" s="90">
        <v>1</v>
      </c>
      <c r="G94" s="90"/>
      <c r="H94" s="90"/>
      <c r="I94" s="91"/>
      <c r="J94" s="26">
        <f t="shared" si="10"/>
        <v>139</v>
      </c>
      <c r="K94" s="89">
        <v>3</v>
      </c>
      <c r="L94" s="90">
        <v>4</v>
      </c>
      <c r="M94" s="90">
        <v>6</v>
      </c>
      <c r="N94" s="90">
        <v>1</v>
      </c>
      <c r="O94" s="90">
        <v>1</v>
      </c>
      <c r="P94" s="90"/>
      <c r="Q94" s="90"/>
      <c r="R94" s="90"/>
      <c r="S94" s="90"/>
      <c r="T94" s="90"/>
      <c r="U94" s="90"/>
      <c r="V94" s="33">
        <f t="shared" si="11"/>
        <v>127</v>
      </c>
      <c r="W94" s="90">
        <v>58</v>
      </c>
      <c r="X94" s="94">
        <v>21.3</v>
      </c>
      <c r="Y94" s="31">
        <f t="shared" si="12"/>
        <v>36.700000000000003</v>
      </c>
      <c r="Z94" s="29">
        <f t="shared" si="13"/>
        <v>302.7</v>
      </c>
      <c r="AA94" s="13">
        <f t="shared" si="14"/>
        <v>79</v>
      </c>
    </row>
    <row r="95" spans="1:27" ht="15" customHeight="1" thickBot="1" x14ac:dyDescent="0.4">
      <c r="A95" s="54" t="s">
        <v>56</v>
      </c>
      <c r="B95" s="55" t="s">
        <v>26</v>
      </c>
      <c r="C95" s="57">
        <v>10</v>
      </c>
      <c r="D95" s="57">
        <v>5</v>
      </c>
      <c r="E95" s="57"/>
      <c r="F95" s="57"/>
      <c r="G95" s="57"/>
      <c r="H95" s="57"/>
      <c r="I95" s="52"/>
      <c r="J95" s="26">
        <f t="shared" si="10"/>
        <v>145</v>
      </c>
      <c r="K95" s="58">
        <v>4</v>
      </c>
      <c r="L95" s="59">
        <v>6</v>
      </c>
      <c r="M95" s="59">
        <v>3</v>
      </c>
      <c r="N95" s="59">
        <v>1</v>
      </c>
      <c r="O95" s="59">
        <v>1</v>
      </c>
      <c r="P95" s="59"/>
      <c r="Q95" s="59"/>
      <c r="R95" s="59"/>
      <c r="S95" s="59"/>
      <c r="T95" s="59"/>
      <c r="U95" s="59"/>
      <c r="V95" s="33">
        <f t="shared" si="11"/>
        <v>131</v>
      </c>
      <c r="W95" s="59">
        <v>42</v>
      </c>
      <c r="X95" s="60">
        <v>15.56</v>
      </c>
      <c r="Y95" s="31">
        <f t="shared" si="12"/>
        <v>26.439999999999998</v>
      </c>
      <c r="Z95" s="29">
        <f t="shared" si="13"/>
        <v>302.44</v>
      </c>
      <c r="AA95" s="13">
        <f t="shared" si="14"/>
        <v>80</v>
      </c>
    </row>
    <row r="96" spans="1:27" ht="15" customHeight="1" thickBot="1" x14ac:dyDescent="0.4">
      <c r="A96" s="98" t="s">
        <v>98</v>
      </c>
      <c r="B96" s="25" t="s">
        <v>92</v>
      </c>
      <c r="C96" s="42">
        <v>11</v>
      </c>
      <c r="D96" s="42">
        <v>4</v>
      </c>
      <c r="E96" s="42"/>
      <c r="F96" s="42"/>
      <c r="G96" s="42"/>
      <c r="H96" s="42"/>
      <c r="I96" s="43"/>
      <c r="J96" s="26">
        <f t="shared" si="10"/>
        <v>146</v>
      </c>
      <c r="K96" s="41">
        <v>5</v>
      </c>
      <c r="L96" s="42">
        <v>4</v>
      </c>
      <c r="M96" s="42">
        <v>4</v>
      </c>
      <c r="N96" s="42">
        <v>2</v>
      </c>
      <c r="O96" s="42"/>
      <c r="P96" s="42"/>
      <c r="Q96" s="42"/>
      <c r="R96" s="42"/>
      <c r="S96" s="42"/>
      <c r="T96" s="42"/>
      <c r="U96" s="42"/>
      <c r="V96" s="33">
        <f t="shared" si="11"/>
        <v>132</v>
      </c>
      <c r="W96" s="42">
        <f>10+8+8+5+4+2+1+2+1+0</f>
        <v>41</v>
      </c>
      <c r="X96" s="51">
        <v>16.73</v>
      </c>
      <c r="Y96" s="31">
        <f t="shared" si="12"/>
        <v>24.27</v>
      </c>
      <c r="Z96" s="29">
        <f t="shared" si="13"/>
        <v>302.27</v>
      </c>
      <c r="AA96" s="13">
        <f t="shared" si="14"/>
        <v>81</v>
      </c>
    </row>
    <row r="97" spans="1:28" ht="15" customHeight="1" thickBot="1" x14ac:dyDescent="0.4">
      <c r="A97" s="98" t="s">
        <v>181</v>
      </c>
      <c r="B97" s="25" t="s">
        <v>171</v>
      </c>
      <c r="C97" s="42">
        <v>8</v>
      </c>
      <c r="D97" s="42">
        <v>7</v>
      </c>
      <c r="E97" s="42"/>
      <c r="F97" s="42"/>
      <c r="G97" s="42"/>
      <c r="H97" s="42"/>
      <c r="I97" s="43"/>
      <c r="J97" s="26">
        <f t="shared" si="10"/>
        <v>143</v>
      </c>
      <c r="K97" s="41">
        <v>4</v>
      </c>
      <c r="L97" s="42">
        <v>2</v>
      </c>
      <c r="M97" s="42">
        <v>7</v>
      </c>
      <c r="N97" s="42">
        <v>1</v>
      </c>
      <c r="O97" s="42"/>
      <c r="P97" s="42">
        <v>1</v>
      </c>
      <c r="Q97" s="42"/>
      <c r="R97" s="42"/>
      <c r="S97" s="42"/>
      <c r="T97" s="42"/>
      <c r="U97" s="42"/>
      <c r="V97" s="33">
        <f t="shared" si="11"/>
        <v>126</v>
      </c>
      <c r="W97" s="42">
        <v>46</v>
      </c>
      <c r="X97" s="51">
        <v>13.33</v>
      </c>
      <c r="Y97" s="31">
        <f t="shared" si="12"/>
        <v>32.67</v>
      </c>
      <c r="Z97" s="29">
        <f t="shared" si="13"/>
        <v>301.67</v>
      </c>
      <c r="AA97" s="13">
        <f t="shared" si="14"/>
        <v>82</v>
      </c>
    </row>
    <row r="98" spans="1:28" ht="15" customHeight="1" thickBot="1" x14ac:dyDescent="0.4">
      <c r="A98" s="75" t="s">
        <v>143</v>
      </c>
      <c r="B98" s="76" t="s">
        <v>128</v>
      </c>
      <c r="C98" s="79">
        <v>4</v>
      </c>
      <c r="D98" s="79">
        <v>7</v>
      </c>
      <c r="E98" s="79">
        <v>2</v>
      </c>
      <c r="F98" s="79">
        <v>1</v>
      </c>
      <c r="G98" s="79">
        <v>1</v>
      </c>
      <c r="H98" s="79"/>
      <c r="I98" s="80"/>
      <c r="J98" s="26">
        <f t="shared" si="10"/>
        <v>132</v>
      </c>
      <c r="K98" s="83">
        <v>1</v>
      </c>
      <c r="L98" s="79">
        <v>6</v>
      </c>
      <c r="M98" s="79">
        <v>3</v>
      </c>
      <c r="N98" s="79">
        <v>3</v>
      </c>
      <c r="O98" s="79"/>
      <c r="P98" s="79">
        <v>1</v>
      </c>
      <c r="Q98" s="79">
        <v>1</v>
      </c>
      <c r="R98" s="79"/>
      <c r="S98" s="79"/>
      <c r="T98" s="79"/>
      <c r="U98" s="79"/>
      <c r="V98" s="33">
        <f t="shared" si="11"/>
        <v>118</v>
      </c>
      <c r="W98" s="79">
        <v>67</v>
      </c>
      <c r="X98" s="85">
        <v>16.89</v>
      </c>
      <c r="Y98" s="31">
        <f t="shared" si="12"/>
        <v>50.11</v>
      </c>
      <c r="Z98" s="29">
        <f t="shared" si="13"/>
        <v>300.11</v>
      </c>
      <c r="AA98" s="13">
        <f t="shared" si="14"/>
        <v>83</v>
      </c>
    </row>
    <row r="99" spans="1:28" ht="15" customHeight="1" thickBot="1" x14ac:dyDescent="0.4">
      <c r="A99" s="98" t="s">
        <v>99</v>
      </c>
      <c r="B99" s="25" t="s">
        <v>85</v>
      </c>
      <c r="C99" s="42">
        <v>8</v>
      </c>
      <c r="D99" s="42">
        <v>5</v>
      </c>
      <c r="E99" s="42">
        <v>2</v>
      </c>
      <c r="F99" s="42"/>
      <c r="G99" s="42"/>
      <c r="H99" s="42"/>
      <c r="I99" s="43"/>
      <c r="J99" s="26">
        <f t="shared" si="10"/>
        <v>141</v>
      </c>
      <c r="K99" s="41">
        <v>2</v>
      </c>
      <c r="L99" s="42">
        <v>2</v>
      </c>
      <c r="M99" s="42">
        <v>5</v>
      </c>
      <c r="N99" s="42">
        <v>2</v>
      </c>
      <c r="O99" s="42">
        <v>4</v>
      </c>
      <c r="P99" s="42"/>
      <c r="Q99" s="42"/>
      <c r="R99" s="42"/>
      <c r="S99" s="42"/>
      <c r="T99" s="42"/>
      <c r="U99" s="42"/>
      <c r="V99" s="33">
        <f t="shared" si="11"/>
        <v>116</v>
      </c>
      <c r="W99" s="42">
        <f>10+9+9+7+7+7+6+3+2+0</f>
        <v>60</v>
      </c>
      <c r="X99" s="51">
        <v>17.38</v>
      </c>
      <c r="Y99" s="31">
        <f t="shared" si="12"/>
        <v>42.620000000000005</v>
      </c>
      <c r="Z99" s="29">
        <f t="shared" si="13"/>
        <v>299.62</v>
      </c>
      <c r="AA99" s="13">
        <f t="shared" si="14"/>
        <v>84</v>
      </c>
    </row>
    <row r="100" spans="1:28" ht="15" customHeight="1" thickBot="1" x14ac:dyDescent="0.4">
      <c r="A100" s="75" t="s">
        <v>144</v>
      </c>
      <c r="B100" s="76" t="s">
        <v>123</v>
      </c>
      <c r="C100" s="79">
        <v>6</v>
      </c>
      <c r="D100" s="79">
        <v>2</v>
      </c>
      <c r="E100" s="79">
        <v>6</v>
      </c>
      <c r="F100" s="79">
        <v>1</v>
      </c>
      <c r="G100" s="79"/>
      <c r="H100" s="79"/>
      <c r="I100" s="80"/>
      <c r="J100" s="26">
        <f t="shared" si="10"/>
        <v>133</v>
      </c>
      <c r="K100" s="83">
        <v>2</v>
      </c>
      <c r="L100" s="79">
        <v>2</v>
      </c>
      <c r="M100" s="79">
        <v>2</v>
      </c>
      <c r="N100" s="79">
        <v>5</v>
      </c>
      <c r="O100" s="79">
        <v>2</v>
      </c>
      <c r="P100" s="79"/>
      <c r="Q100" s="79">
        <v>1</v>
      </c>
      <c r="R100" s="79">
        <v>1</v>
      </c>
      <c r="S100" s="79"/>
      <c r="T100" s="79"/>
      <c r="U100" s="79"/>
      <c r="V100" s="33">
        <f t="shared" si="11"/>
        <v>108</v>
      </c>
      <c r="W100" s="79">
        <v>72</v>
      </c>
      <c r="X100" s="85">
        <v>14.32</v>
      </c>
      <c r="Y100" s="31">
        <f t="shared" si="12"/>
        <v>57.68</v>
      </c>
      <c r="Z100" s="29">
        <f t="shared" si="13"/>
        <v>298.68</v>
      </c>
      <c r="AA100" s="13">
        <f t="shared" si="14"/>
        <v>85</v>
      </c>
    </row>
    <row r="101" spans="1:28" ht="15" customHeight="1" thickBot="1" x14ac:dyDescent="0.4">
      <c r="A101" s="98" t="s">
        <v>219</v>
      </c>
      <c r="B101" s="25" t="s">
        <v>201</v>
      </c>
      <c r="C101" s="42">
        <v>11</v>
      </c>
      <c r="D101" s="42">
        <v>3</v>
      </c>
      <c r="E101" s="42">
        <v>1</v>
      </c>
      <c r="F101" s="42"/>
      <c r="G101" s="42"/>
      <c r="H101" s="42"/>
      <c r="I101" s="43"/>
      <c r="J101" s="26">
        <f t="shared" si="10"/>
        <v>145</v>
      </c>
      <c r="K101" s="41">
        <v>3</v>
      </c>
      <c r="L101" s="42">
        <v>5</v>
      </c>
      <c r="M101" s="42">
        <v>4</v>
      </c>
      <c r="N101" s="42">
        <v>3</v>
      </c>
      <c r="O101" s="42"/>
      <c r="P101" s="42"/>
      <c r="Q101" s="42"/>
      <c r="R101" s="42"/>
      <c r="S101" s="42"/>
      <c r="T101" s="42"/>
      <c r="U101" s="42"/>
      <c r="V101" s="33">
        <f t="shared" si="11"/>
        <v>128</v>
      </c>
      <c r="W101" s="42">
        <f>9+7+7+6+6+6+6+5+4</f>
        <v>56</v>
      </c>
      <c r="X101" s="51">
        <v>30.62</v>
      </c>
      <c r="Y101" s="31">
        <f t="shared" si="12"/>
        <v>25.38</v>
      </c>
      <c r="Z101" s="29">
        <f t="shared" si="13"/>
        <v>298.38</v>
      </c>
      <c r="AA101" s="13">
        <f t="shared" si="14"/>
        <v>86</v>
      </c>
      <c r="AB101" s="73"/>
    </row>
    <row r="102" spans="1:28" ht="15" customHeight="1" thickBot="1" x14ac:dyDescent="0.4">
      <c r="A102" s="75" t="s">
        <v>145</v>
      </c>
      <c r="B102" s="76" t="s">
        <v>128</v>
      </c>
      <c r="C102" s="79">
        <v>4</v>
      </c>
      <c r="D102" s="79">
        <v>5</v>
      </c>
      <c r="E102" s="79">
        <v>4</v>
      </c>
      <c r="F102" s="79">
        <v>2</v>
      </c>
      <c r="G102" s="79"/>
      <c r="H102" s="79"/>
      <c r="I102" s="80"/>
      <c r="J102" s="26">
        <f t="shared" si="10"/>
        <v>131</v>
      </c>
      <c r="K102" s="83"/>
      <c r="L102" s="79">
        <v>4</v>
      </c>
      <c r="M102" s="79">
        <v>3</v>
      </c>
      <c r="N102" s="79">
        <v>3</v>
      </c>
      <c r="O102" s="79">
        <v>1</v>
      </c>
      <c r="P102" s="79">
        <v>1</v>
      </c>
      <c r="Q102" s="79">
        <v>2</v>
      </c>
      <c r="R102" s="79"/>
      <c r="S102" s="79"/>
      <c r="T102" s="79">
        <v>1</v>
      </c>
      <c r="U102" s="79"/>
      <c r="V102" s="33">
        <f t="shared" si="11"/>
        <v>101</v>
      </c>
      <c r="W102" s="79">
        <v>77</v>
      </c>
      <c r="X102" s="85">
        <v>11.56</v>
      </c>
      <c r="Y102" s="31">
        <f t="shared" si="12"/>
        <v>65.44</v>
      </c>
      <c r="Z102" s="29">
        <f t="shared" si="13"/>
        <v>297.44</v>
      </c>
      <c r="AA102" s="13">
        <f t="shared" si="14"/>
        <v>87</v>
      </c>
    </row>
    <row r="103" spans="1:28" ht="15" customHeight="1" thickBot="1" x14ac:dyDescent="0.4">
      <c r="A103" s="98" t="s">
        <v>182</v>
      </c>
      <c r="B103" s="25" t="s">
        <v>171</v>
      </c>
      <c r="C103" s="42">
        <v>7</v>
      </c>
      <c r="D103" s="42">
        <v>6</v>
      </c>
      <c r="E103" s="42">
        <v>1</v>
      </c>
      <c r="F103" s="42">
        <v>1</v>
      </c>
      <c r="G103" s="42"/>
      <c r="H103" s="42"/>
      <c r="I103" s="43"/>
      <c r="J103" s="26">
        <f t="shared" si="10"/>
        <v>139</v>
      </c>
      <c r="K103" s="41">
        <v>1</v>
      </c>
      <c r="L103" s="42">
        <v>3</v>
      </c>
      <c r="M103" s="42">
        <v>6</v>
      </c>
      <c r="N103" s="42">
        <v>3</v>
      </c>
      <c r="O103" s="42"/>
      <c r="P103" s="42"/>
      <c r="Q103" s="42">
        <v>1</v>
      </c>
      <c r="R103" s="42"/>
      <c r="S103" s="42">
        <v>1</v>
      </c>
      <c r="T103" s="42"/>
      <c r="U103" s="42"/>
      <c r="V103" s="33">
        <f t="shared" si="11"/>
        <v>112</v>
      </c>
      <c r="W103" s="42">
        <v>62</v>
      </c>
      <c r="X103" s="51">
        <v>16.100000000000001</v>
      </c>
      <c r="Y103" s="31">
        <f t="shared" si="12"/>
        <v>45.9</v>
      </c>
      <c r="Z103" s="29">
        <f t="shared" si="13"/>
        <v>296.89999999999998</v>
      </c>
      <c r="AA103" s="13">
        <f t="shared" si="14"/>
        <v>88</v>
      </c>
    </row>
    <row r="104" spans="1:28" ht="15" customHeight="1" thickBot="1" x14ac:dyDescent="0.4">
      <c r="A104" s="75" t="s">
        <v>146</v>
      </c>
      <c r="B104" s="76" t="s">
        <v>136</v>
      </c>
      <c r="C104" s="79">
        <v>2</v>
      </c>
      <c r="D104" s="79">
        <v>7</v>
      </c>
      <c r="E104" s="79">
        <v>6</v>
      </c>
      <c r="F104" s="79"/>
      <c r="G104" s="79"/>
      <c r="H104" s="79"/>
      <c r="I104" s="80"/>
      <c r="J104" s="26">
        <f t="shared" si="10"/>
        <v>131</v>
      </c>
      <c r="K104" s="83"/>
      <c r="L104" s="79">
        <v>3</v>
      </c>
      <c r="M104" s="79">
        <v>4</v>
      </c>
      <c r="N104" s="79">
        <v>3</v>
      </c>
      <c r="O104" s="79">
        <v>3</v>
      </c>
      <c r="P104" s="79">
        <v>1</v>
      </c>
      <c r="Q104" s="79"/>
      <c r="R104" s="79"/>
      <c r="S104" s="79">
        <v>1</v>
      </c>
      <c r="T104" s="79"/>
      <c r="U104" s="79"/>
      <c r="V104" s="33">
        <f t="shared" si="11"/>
        <v>105</v>
      </c>
      <c r="W104" s="79">
        <v>69</v>
      </c>
      <c r="X104" s="85">
        <v>8.33</v>
      </c>
      <c r="Y104" s="31">
        <f t="shared" si="12"/>
        <v>60.67</v>
      </c>
      <c r="Z104" s="29">
        <f t="shared" si="13"/>
        <v>296.67</v>
      </c>
      <c r="AA104" s="13">
        <f t="shared" si="14"/>
        <v>89</v>
      </c>
    </row>
    <row r="105" spans="1:28" ht="15" customHeight="1" thickBot="1" x14ac:dyDescent="0.4">
      <c r="A105" s="98" t="s">
        <v>183</v>
      </c>
      <c r="B105" s="25" t="s">
        <v>179</v>
      </c>
      <c r="C105" s="42">
        <v>7</v>
      </c>
      <c r="D105" s="42">
        <v>7</v>
      </c>
      <c r="E105" s="42">
        <v>1</v>
      </c>
      <c r="F105" s="42"/>
      <c r="G105" s="42"/>
      <c r="H105" s="42"/>
      <c r="I105" s="43"/>
      <c r="J105" s="26">
        <f t="shared" si="10"/>
        <v>141</v>
      </c>
      <c r="K105" s="41">
        <v>4</v>
      </c>
      <c r="L105" s="42">
        <v>4</v>
      </c>
      <c r="M105" s="42">
        <v>5</v>
      </c>
      <c r="N105" s="42">
        <v>1</v>
      </c>
      <c r="O105" s="42">
        <v>1</v>
      </c>
      <c r="P105" s="42"/>
      <c r="Q105" s="42"/>
      <c r="R105" s="42"/>
      <c r="S105" s="42"/>
      <c r="T105" s="42"/>
      <c r="U105" s="42"/>
      <c r="V105" s="33">
        <f t="shared" si="11"/>
        <v>129</v>
      </c>
      <c r="W105" s="42">
        <v>38</v>
      </c>
      <c r="X105" s="51">
        <v>12.39</v>
      </c>
      <c r="Y105" s="31">
        <f t="shared" si="12"/>
        <v>25.61</v>
      </c>
      <c r="Z105" s="29">
        <f t="shared" si="13"/>
        <v>295.61</v>
      </c>
      <c r="AA105" s="13">
        <f t="shared" si="14"/>
        <v>90</v>
      </c>
    </row>
    <row r="106" spans="1:28" ht="15" customHeight="1" thickBot="1" x14ac:dyDescent="0.4">
      <c r="A106" s="54" t="s">
        <v>58</v>
      </c>
      <c r="B106" s="55" t="s">
        <v>59</v>
      </c>
      <c r="C106" s="57">
        <v>10</v>
      </c>
      <c r="D106" s="57">
        <v>4</v>
      </c>
      <c r="E106" s="57">
        <v>1</v>
      </c>
      <c r="F106" s="57"/>
      <c r="G106" s="57"/>
      <c r="H106" s="57"/>
      <c r="I106" s="52"/>
      <c r="J106" s="26">
        <f t="shared" si="10"/>
        <v>144</v>
      </c>
      <c r="K106" s="58">
        <v>4</v>
      </c>
      <c r="L106" s="59">
        <v>6</v>
      </c>
      <c r="M106" s="59">
        <v>4</v>
      </c>
      <c r="N106" s="59">
        <v>1</v>
      </c>
      <c r="O106" s="59"/>
      <c r="P106" s="59"/>
      <c r="Q106" s="59"/>
      <c r="R106" s="59"/>
      <c r="S106" s="59"/>
      <c r="T106" s="59"/>
      <c r="U106" s="59"/>
      <c r="V106" s="33">
        <f t="shared" si="11"/>
        <v>133</v>
      </c>
      <c r="W106" s="59">
        <v>39</v>
      </c>
      <c r="X106" s="60">
        <v>21.18</v>
      </c>
      <c r="Y106" s="31">
        <f t="shared" si="12"/>
        <v>17.82</v>
      </c>
      <c r="Z106" s="29">
        <f t="shared" si="13"/>
        <v>294.82</v>
      </c>
      <c r="AA106" s="13">
        <f t="shared" si="14"/>
        <v>91</v>
      </c>
    </row>
    <row r="107" spans="1:28" ht="15" customHeight="1" thickBot="1" x14ac:dyDescent="0.4">
      <c r="A107" s="81" t="s">
        <v>147</v>
      </c>
      <c r="B107" s="76" t="s">
        <v>125</v>
      </c>
      <c r="C107" s="79">
        <v>5</v>
      </c>
      <c r="D107" s="79">
        <v>8</v>
      </c>
      <c r="E107" s="79">
        <v>2</v>
      </c>
      <c r="F107" s="79"/>
      <c r="G107" s="79"/>
      <c r="H107" s="79"/>
      <c r="I107" s="80"/>
      <c r="J107" s="26">
        <f t="shared" si="10"/>
        <v>138</v>
      </c>
      <c r="K107" s="83">
        <v>1</v>
      </c>
      <c r="L107" s="79">
        <v>3</v>
      </c>
      <c r="M107" s="79">
        <v>1</v>
      </c>
      <c r="N107" s="79">
        <v>6</v>
      </c>
      <c r="O107" s="79">
        <v>2</v>
      </c>
      <c r="P107" s="79"/>
      <c r="Q107" s="79"/>
      <c r="R107" s="79">
        <v>1</v>
      </c>
      <c r="S107" s="79">
        <v>1</v>
      </c>
      <c r="T107" s="79"/>
      <c r="U107" s="79"/>
      <c r="V107" s="33">
        <f t="shared" si="11"/>
        <v>104</v>
      </c>
      <c r="W107" s="79">
        <v>74</v>
      </c>
      <c r="X107" s="85">
        <v>21.71</v>
      </c>
      <c r="Y107" s="31">
        <f t="shared" si="12"/>
        <v>52.29</v>
      </c>
      <c r="Z107" s="29">
        <f t="shared" si="13"/>
        <v>294.29000000000002</v>
      </c>
      <c r="AA107" s="13">
        <f t="shared" si="14"/>
        <v>92</v>
      </c>
    </row>
    <row r="108" spans="1:28" ht="15" customHeight="1" thickBot="1" x14ac:dyDescent="0.4">
      <c r="A108" s="54" t="s">
        <v>60</v>
      </c>
      <c r="B108" s="55" t="s">
        <v>55</v>
      </c>
      <c r="C108" s="59">
        <v>10</v>
      </c>
      <c r="D108" s="59">
        <v>2</v>
      </c>
      <c r="E108" s="59">
        <v>3</v>
      </c>
      <c r="F108" s="59"/>
      <c r="G108" s="59"/>
      <c r="H108" s="59"/>
      <c r="I108" s="60"/>
      <c r="J108" s="26">
        <f t="shared" si="10"/>
        <v>142</v>
      </c>
      <c r="K108" s="58">
        <v>2</v>
      </c>
      <c r="L108" s="59">
        <v>6</v>
      </c>
      <c r="M108" s="59">
        <v>4</v>
      </c>
      <c r="N108" s="59">
        <v>2</v>
      </c>
      <c r="O108" s="59">
        <v>1</v>
      </c>
      <c r="P108" s="59"/>
      <c r="Q108" s="59"/>
      <c r="R108" s="59"/>
      <c r="S108" s="59"/>
      <c r="T108" s="59"/>
      <c r="U108" s="59"/>
      <c r="V108" s="33">
        <f t="shared" si="11"/>
        <v>126</v>
      </c>
      <c r="W108" s="59">
        <v>60</v>
      </c>
      <c r="X108" s="60">
        <v>35.44</v>
      </c>
      <c r="Y108" s="31">
        <f t="shared" si="12"/>
        <v>24.560000000000002</v>
      </c>
      <c r="Z108" s="29">
        <f t="shared" si="13"/>
        <v>292.56</v>
      </c>
      <c r="AA108" s="13">
        <f t="shared" si="14"/>
        <v>93</v>
      </c>
    </row>
    <row r="109" spans="1:28" ht="15" customHeight="1" thickBot="1" x14ac:dyDescent="0.4">
      <c r="A109" s="98" t="s">
        <v>167</v>
      </c>
      <c r="B109" s="25" t="s">
        <v>161</v>
      </c>
      <c r="C109" s="42">
        <v>8</v>
      </c>
      <c r="D109" s="42">
        <v>6</v>
      </c>
      <c r="E109" s="42">
        <v>1</v>
      </c>
      <c r="F109" s="42"/>
      <c r="G109" s="42"/>
      <c r="H109" s="42"/>
      <c r="I109" s="43"/>
      <c r="J109" s="26">
        <f t="shared" si="10"/>
        <v>142</v>
      </c>
      <c r="K109" s="41">
        <v>2</v>
      </c>
      <c r="L109" s="42">
        <v>3</v>
      </c>
      <c r="M109" s="42">
        <v>5</v>
      </c>
      <c r="N109" s="42">
        <v>3</v>
      </c>
      <c r="O109" s="42">
        <v>2</v>
      </c>
      <c r="P109" s="42"/>
      <c r="Q109" s="42"/>
      <c r="R109" s="42"/>
      <c r="S109" s="42"/>
      <c r="T109" s="42"/>
      <c r="U109" s="42"/>
      <c r="V109" s="33">
        <f t="shared" si="11"/>
        <v>120</v>
      </c>
      <c r="W109" s="42">
        <v>52</v>
      </c>
      <c r="X109" s="51">
        <v>24.1</v>
      </c>
      <c r="Y109" s="31">
        <f t="shared" si="12"/>
        <v>27.9</v>
      </c>
      <c r="Z109" s="29">
        <f t="shared" si="13"/>
        <v>289.89999999999998</v>
      </c>
      <c r="AA109" s="13">
        <f t="shared" si="14"/>
        <v>94</v>
      </c>
    </row>
    <row r="110" spans="1:28" ht="15" customHeight="1" thickBot="1" x14ac:dyDescent="0.4">
      <c r="A110" s="54" t="s">
        <v>61</v>
      </c>
      <c r="B110" s="55" t="s">
        <v>29</v>
      </c>
      <c r="C110" s="57">
        <v>5</v>
      </c>
      <c r="D110" s="57">
        <v>7</v>
      </c>
      <c r="E110" s="57">
        <v>3</v>
      </c>
      <c r="F110" s="57"/>
      <c r="G110" s="57"/>
      <c r="H110" s="57"/>
      <c r="I110" s="52"/>
      <c r="J110" s="26">
        <f t="shared" si="10"/>
        <v>137</v>
      </c>
      <c r="K110" s="58">
        <v>3</v>
      </c>
      <c r="L110" s="59"/>
      <c r="M110" s="59">
        <v>4</v>
      </c>
      <c r="N110" s="59">
        <v>3</v>
      </c>
      <c r="O110" s="59">
        <v>4</v>
      </c>
      <c r="P110" s="59">
        <v>1</v>
      </c>
      <c r="Q110" s="59"/>
      <c r="R110" s="59"/>
      <c r="S110" s="59"/>
      <c r="T110" s="59"/>
      <c r="U110" s="59"/>
      <c r="V110" s="33">
        <f t="shared" si="11"/>
        <v>112</v>
      </c>
      <c r="W110" s="59">
        <v>58</v>
      </c>
      <c r="X110" s="60">
        <v>17.41</v>
      </c>
      <c r="Y110" s="31">
        <f t="shared" si="12"/>
        <v>40.590000000000003</v>
      </c>
      <c r="Z110" s="29">
        <f t="shared" si="13"/>
        <v>289.59000000000003</v>
      </c>
      <c r="AA110" s="13">
        <f t="shared" si="14"/>
        <v>95</v>
      </c>
    </row>
    <row r="111" spans="1:28" ht="15" customHeight="1" thickBot="1" x14ac:dyDescent="0.4">
      <c r="A111" s="75" t="s">
        <v>148</v>
      </c>
      <c r="B111" s="76" t="s">
        <v>123</v>
      </c>
      <c r="C111" s="79">
        <v>3</v>
      </c>
      <c r="D111" s="79">
        <v>8</v>
      </c>
      <c r="E111" s="79">
        <v>2</v>
      </c>
      <c r="F111" s="79">
        <v>2</v>
      </c>
      <c r="G111" s="79"/>
      <c r="H111" s="79"/>
      <c r="I111" s="80"/>
      <c r="J111" s="26">
        <f t="shared" si="10"/>
        <v>132</v>
      </c>
      <c r="K111" s="83">
        <v>4</v>
      </c>
      <c r="L111" s="79">
        <v>3</v>
      </c>
      <c r="M111" s="79">
        <v>3</v>
      </c>
      <c r="N111" s="79">
        <v>3</v>
      </c>
      <c r="O111" s="79"/>
      <c r="P111" s="79">
        <v>1</v>
      </c>
      <c r="Q111" s="79"/>
      <c r="R111" s="79"/>
      <c r="S111" s="79"/>
      <c r="T111" s="79"/>
      <c r="U111" s="79">
        <v>1</v>
      </c>
      <c r="V111" s="33">
        <f t="shared" si="11"/>
        <v>117</v>
      </c>
      <c r="W111" s="79">
        <v>58</v>
      </c>
      <c r="X111" s="85">
        <v>17.88</v>
      </c>
      <c r="Y111" s="31">
        <f t="shared" si="12"/>
        <v>40.120000000000005</v>
      </c>
      <c r="Z111" s="29">
        <f t="shared" si="13"/>
        <v>289.12</v>
      </c>
      <c r="AA111" s="13">
        <f t="shared" si="14"/>
        <v>96</v>
      </c>
    </row>
    <row r="112" spans="1:28" ht="15" customHeight="1" thickBot="1" x14ac:dyDescent="0.4">
      <c r="A112" s="54" t="s">
        <v>62</v>
      </c>
      <c r="B112" s="55" t="s">
        <v>59</v>
      </c>
      <c r="C112" s="57">
        <v>7</v>
      </c>
      <c r="D112" s="57">
        <v>5</v>
      </c>
      <c r="E112" s="57">
        <v>2</v>
      </c>
      <c r="F112" s="57"/>
      <c r="G112" s="57"/>
      <c r="H112" s="57"/>
      <c r="I112" s="52">
        <v>1</v>
      </c>
      <c r="J112" s="26">
        <f t="shared" ref="J112:J143" si="15">IF(SUM(C112:I112)=0,0,IF(SUM(C112:I112)&lt;15,"CHYBÍ",IF(SUM(C112:I112)&gt;15,"MOC",IF(SUM(C112:I112)=15,SUM(C112*10+D112*9+E112*8+F112*7+G112*6+H112*5)))))</f>
        <v>131</v>
      </c>
      <c r="K112" s="58"/>
      <c r="L112" s="59">
        <v>3</v>
      </c>
      <c r="M112" s="59">
        <v>4</v>
      </c>
      <c r="N112" s="59">
        <v>2</v>
      </c>
      <c r="O112" s="59">
        <v>4</v>
      </c>
      <c r="P112" s="59">
        <v>1</v>
      </c>
      <c r="Q112" s="59">
        <v>1</v>
      </c>
      <c r="R112" s="59"/>
      <c r="S112" s="59"/>
      <c r="T112" s="59"/>
      <c r="U112" s="59"/>
      <c r="V112" s="33">
        <f t="shared" ref="V112:V143" si="16">IF(SUM(K112:U112)=0,0,IF(SUM(K112:U112)&lt;15,"CHYBÍ",IF(SUM(K112:U112)=15,SUM(K112*10+L112*9+M112*8+N112*7+O112*6+P112*5+Q112*4+R112*3+S112*2+T112*1,IF(SUM(K112:U112)&gt;15,"MOC")))))</f>
        <v>106</v>
      </c>
      <c r="W112" s="59">
        <v>69</v>
      </c>
      <c r="X112" s="60">
        <v>17.66</v>
      </c>
      <c r="Y112" s="31">
        <f t="shared" ref="Y112:Y143" si="17">SUM(W112-X112)</f>
        <v>51.34</v>
      </c>
      <c r="Z112" s="29">
        <f t="shared" ref="Z112:Z143" si="18">SUM(J112+V112+Y112)</f>
        <v>288.34000000000003</v>
      </c>
      <c r="AA112" s="13">
        <f t="shared" ref="AA112:AA143" si="19">RANK(Z112,$Z$16:$Z$177)</f>
        <v>97</v>
      </c>
    </row>
    <row r="113" spans="1:27" ht="15" customHeight="1" thickBot="1" x14ac:dyDescent="0.4">
      <c r="A113" s="98" t="s">
        <v>35</v>
      </c>
      <c r="B113" s="25" t="s">
        <v>30</v>
      </c>
      <c r="C113" s="42">
        <v>4</v>
      </c>
      <c r="D113" s="42">
        <v>4</v>
      </c>
      <c r="E113" s="42">
        <v>6</v>
      </c>
      <c r="F113" s="42">
        <v>1</v>
      </c>
      <c r="G113" s="42"/>
      <c r="H113" s="42"/>
      <c r="I113" s="43"/>
      <c r="J113" s="26">
        <f t="shared" si="15"/>
        <v>131</v>
      </c>
      <c r="K113" s="41">
        <v>2</v>
      </c>
      <c r="L113" s="42">
        <v>5</v>
      </c>
      <c r="M113" s="42">
        <v>3</v>
      </c>
      <c r="N113" s="42">
        <v>3</v>
      </c>
      <c r="O113" s="42">
        <v>2</v>
      </c>
      <c r="P113" s="42"/>
      <c r="Q113" s="42"/>
      <c r="R113" s="42"/>
      <c r="S113" s="42"/>
      <c r="T113" s="42"/>
      <c r="U113" s="42"/>
      <c r="V113" s="33">
        <f t="shared" si="16"/>
        <v>122</v>
      </c>
      <c r="W113" s="42">
        <v>53</v>
      </c>
      <c r="X113" s="51">
        <v>18.16</v>
      </c>
      <c r="Y113" s="31">
        <f t="shared" si="17"/>
        <v>34.840000000000003</v>
      </c>
      <c r="Z113" s="29">
        <f t="shared" si="18"/>
        <v>287.84000000000003</v>
      </c>
      <c r="AA113" s="13">
        <f t="shared" si="19"/>
        <v>98</v>
      </c>
    </row>
    <row r="114" spans="1:27" ht="15" customHeight="1" thickBot="1" x14ac:dyDescent="0.4">
      <c r="A114" s="98" t="s">
        <v>168</v>
      </c>
      <c r="B114" s="25" t="s">
        <v>161</v>
      </c>
      <c r="C114" s="42">
        <v>6</v>
      </c>
      <c r="D114" s="42">
        <v>9</v>
      </c>
      <c r="E114" s="42"/>
      <c r="F114" s="42"/>
      <c r="G114" s="42"/>
      <c r="H114" s="42"/>
      <c r="I114" s="43"/>
      <c r="J114" s="26">
        <f t="shared" si="15"/>
        <v>141</v>
      </c>
      <c r="K114" s="41">
        <v>2</v>
      </c>
      <c r="L114" s="42">
        <v>6</v>
      </c>
      <c r="M114" s="42">
        <v>2</v>
      </c>
      <c r="N114" s="42">
        <v>2</v>
      </c>
      <c r="O114" s="42">
        <v>1</v>
      </c>
      <c r="P114" s="42">
        <v>2</v>
      </c>
      <c r="Q114" s="42"/>
      <c r="R114" s="42"/>
      <c r="S114" s="42"/>
      <c r="T114" s="42"/>
      <c r="U114" s="42"/>
      <c r="V114" s="33">
        <f t="shared" si="16"/>
        <v>120</v>
      </c>
      <c r="W114" s="42">
        <v>42</v>
      </c>
      <c r="X114" s="51">
        <v>15.46</v>
      </c>
      <c r="Y114" s="31">
        <f t="shared" si="17"/>
        <v>26.54</v>
      </c>
      <c r="Z114" s="29">
        <f t="shared" si="18"/>
        <v>287.54000000000002</v>
      </c>
      <c r="AA114" s="13">
        <f t="shared" si="19"/>
        <v>99</v>
      </c>
    </row>
    <row r="115" spans="1:27" ht="15" customHeight="1" thickBot="1" x14ac:dyDescent="0.4">
      <c r="A115" s="98" t="s">
        <v>199</v>
      </c>
      <c r="B115" s="25" t="s">
        <v>195</v>
      </c>
      <c r="C115" s="90">
        <v>6</v>
      </c>
      <c r="D115" s="90">
        <v>6</v>
      </c>
      <c r="E115" s="90">
        <v>3</v>
      </c>
      <c r="F115" s="90"/>
      <c r="G115" s="90"/>
      <c r="H115" s="90"/>
      <c r="I115" s="91"/>
      <c r="J115" s="26">
        <f t="shared" si="15"/>
        <v>138</v>
      </c>
      <c r="K115" s="89">
        <v>2</v>
      </c>
      <c r="L115" s="90">
        <v>3</v>
      </c>
      <c r="M115" s="90">
        <v>5</v>
      </c>
      <c r="N115" s="90">
        <v>2</v>
      </c>
      <c r="O115" s="90">
        <v>2</v>
      </c>
      <c r="P115" s="90"/>
      <c r="Q115" s="90"/>
      <c r="R115" s="90">
        <v>1</v>
      </c>
      <c r="S115" s="90"/>
      <c r="T115" s="90"/>
      <c r="U115" s="90"/>
      <c r="V115" s="33">
        <f t="shared" si="16"/>
        <v>116</v>
      </c>
      <c r="W115" s="90">
        <v>47</v>
      </c>
      <c r="X115" s="94">
        <v>13.75</v>
      </c>
      <c r="Y115" s="31">
        <f t="shared" si="17"/>
        <v>33.25</v>
      </c>
      <c r="Z115" s="29">
        <f t="shared" si="18"/>
        <v>287.25</v>
      </c>
      <c r="AA115" s="13">
        <f t="shared" si="19"/>
        <v>100</v>
      </c>
    </row>
    <row r="116" spans="1:27" ht="15" customHeight="1" thickBot="1" x14ac:dyDescent="0.4">
      <c r="A116" s="54" t="s">
        <v>63</v>
      </c>
      <c r="B116" s="55" t="s">
        <v>26</v>
      </c>
      <c r="C116" s="57">
        <v>5</v>
      </c>
      <c r="D116" s="57">
        <v>4</v>
      </c>
      <c r="E116" s="57">
        <v>6</v>
      </c>
      <c r="F116" s="57"/>
      <c r="G116" s="57"/>
      <c r="H116" s="57"/>
      <c r="I116" s="52"/>
      <c r="J116" s="26">
        <f t="shared" si="15"/>
        <v>134</v>
      </c>
      <c r="K116" s="58">
        <v>1</v>
      </c>
      <c r="L116" s="59">
        <v>3</v>
      </c>
      <c r="M116" s="59">
        <v>7</v>
      </c>
      <c r="N116" s="59">
        <v>4</v>
      </c>
      <c r="O116" s="59"/>
      <c r="P116" s="59"/>
      <c r="Q116" s="59"/>
      <c r="R116" s="59"/>
      <c r="S116" s="59"/>
      <c r="T116" s="59"/>
      <c r="U116" s="59"/>
      <c r="V116" s="33">
        <f t="shared" si="16"/>
        <v>121</v>
      </c>
      <c r="W116" s="59">
        <v>62</v>
      </c>
      <c r="X116" s="60">
        <v>29.81</v>
      </c>
      <c r="Y116" s="31">
        <f t="shared" si="17"/>
        <v>32.19</v>
      </c>
      <c r="Z116" s="29">
        <f t="shared" si="18"/>
        <v>287.19</v>
      </c>
      <c r="AA116" s="13">
        <f t="shared" si="19"/>
        <v>101</v>
      </c>
    </row>
    <row r="117" spans="1:27" ht="15" customHeight="1" thickBot="1" x14ac:dyDescent="0.4">
      <c r="A117" s="98" t="s">
        <v>213</v>
      </c>
      <c r="B117" s="25" t="s">
        <v>209</v>
      </c>
      <c r="C117" s="42">
        <v>9</v>
      </c>
      <c r="D117" s="42">
        <v>5</v>
      </c>
      <c r="E117" s="42">
        <v>1</v>
      </c>
      <c r="F117" s="42"/>
      <c r="G117" s="42"/>
      <c r="H117" s="42"/>
      <c r="I117" s="43"/>
      <c r="J117" s="26">
        <f t="shared" si="15"/>
        <v>143</v>
      </c>
      <c r="K117" s="41">
        <v>1</v>
      </c>
      <c r="L117" s="42">
        <v>5</v>
      </c>
      <c r="M117" s="42">
        <v>5</v>
      </c>
      <c r="N117" s="42">
        <v>3</v>
      </c>
      <c r="O117" s="42">
        <v>1</v>
      </c>
      <c r="P117" s="42"/>
      <c r="Q117" s="42"/>
      <c r="R117" s="42"/>
      <c r="S117" s="42"/>
      <c r="T117" s="42"/>
      <c r="U117" s="42"/>
      <c r="V117" s="33">
        <f t="shared" si="16"/>
        <v>122</v>
      </c>
      <c r="W117" s="42">
        <f>7+6+6+5+4+4+3+3+1</f>
        <v>39</v>
      </c>
      <c r="X117" s="51">
        <v>17.66</v>
      </c>
      <c r="Y117" s="31">
        <f t="shared" si="17"/>
        <v>21.34</v>
      </c>
      <c r="Z117" s="29">
        <f t="shared" si="18"/>
        <v>286.33999999999997</v>
      </c>
      <c r="AA117" s="13">
        <f t="shared" si="19"/>
        <v>102</v>
      </c>
    </row>
    <row r="118" spans="1:27" ht="15" customHeight="1" thickBot="1" x14ac:dyDescent="0.4">
      <c r="A118" s="98" t="s">
        <v>184</v>
      </c>
      <c r="B118" s="25" t="s">
        <v>171</v>
      </c>
      <c r="C118" s="42">
        <v>5</v>
      </c>
      <c r="D118" s="42">
        <v>5</v>
      </c>
      <c r="E118" s="42">
        <v>3</v>
      </c>
      <c r="F118" s="42">
        <v>2</v>
      </c>
      <c r="G118" s="42"/>
      <c r="H118" s="42"/>
      <c r="I118" s="43"/>
      <c r="J118" s="26">
        <f t="shared" si="15"/>
        <v>133</v>
      </c>
      <c r="K118" s="41">
        <v>3</v>
      </c>
      <c r="L118" s="42">
        <v>6</v>
      </c>
      <c r="M118" s="42">
        <v>3</v>
      </c>
      <c r="N118" s="42">
        <v>1</v>
      </c>
      <c r="O118" s="42">
        <v>1</v>
      </c>
      <c r="P118" s="42">
        <v>1</v>
      </c>
      <c r="Q118" s="42"/>
      <c r="R118" s="42"/>
      <c r="S118" s="42"/>
      <c r="T118" s="42"/>
      <c r="U118" s="42"/>
      <c r="V118" s="33">
        <f t="shared" si="16"/>
        <v>126</v>
      </c>
      <c r="W118" s="42">
        <v>42</v>
      </c>
      <c r="X118" s="51">
        <v>14.84</v>
      </c>
      <c r="Y118" s="31">
        <f t="shared" si="17"/>
        <v>27.16</v>
      </c>
      <c r="Z118" s="29">
        <f t="shared" si="18"/>
        <v>286.16000000000003</v>
      </c>
      <c r="AA118" s="13">
        <f t="shared" si="19"/>
        <v>103</v>
      </c>
    </row>
    <row r="119" spans="1:27" ht="15" customHeight="1" thickBot="1" x14ac:dyDescent="0.4">
      <c r="A119" s="98" t="s">
        <v>169</v>
      </c>
      <c r="B119" s="25" t="s">
        <v>161</v>
      </c>
      <c r="C119" s="42">
        <v>3</v>
      </c>
      <c r="D119" s="42">
        <v>9</v>
      </c>
      <c r="E119" s="42">
        <v>2</v>
      </c>
      <c r="F119" s="42">
        <v>1</v>
      </c>
      <c r="G119" s="42"/>
      <c r="H119" s="42"/>
      <c r="I119" s="43"/>
      <c r="J119" s="26">
        <f t="shared" si="15"/>
        <v>134</v>
      </c>
      <c r="K119" s="41">
        <v>1</v>
      </c>
      <c r="L119" s="42">
        <v>4</v>
      </c>
      <c r="M119" s="42">
        <v>4</v>
      </c>
      <c r="N119" s="42"/>
      <c r="O119" s="42">
        <v>1</v>
      </c>
      <c r="P119" s="42">
        <v>3</v>
      </c>
      <c r="Q119" s="42">
        <v>2</v>
      </c>
      <c r="R119" s="42"/>
      <c r="S119" s="42"/>
      <c r="T119" s="42"/>
      <c r="U119" s="42"/>
      <c r="V119" s="33">
        <f t="shared" si="16"/>
        <v>107</v>
      </c>
      <c r="W119" s="42">
        <v>64</v>
      </c>
      <c r="X119" s="51">
        <v>19.82</v>
      </c>
      <c r="Y119" s="31">
        <f t="shared" si="17"/>
        <v>44.18</v>
      </c>
      <c r="Z119" s="29">
        <f t="shared" si="18"/>
        <v>285.18</v>
      </c>
      <c r="AA119" s="13">
        <f t="shared" si="19"/>
        <v>104</v>
      </c>
    </row>
    <row r="120" spans="1:27" ht="15" customHeight="1" thickBot="1" x14ac:dyDescent="0.4">
      <c r="A120" s="75" t="s">
        <v>149</v>
      </c>
      <c r="B120" s="76" t="s">
        <v>123</v>
      </c>
      <c r="C120" s="79">
        <v>3</v>
      </c>
      <c r="D120" s="79">
        <v>6</v>
      </c>
      <c r="E120" s="79">
        <v>5</v>
      </c>
      <c r="F120" s="79">
        <v>1</v>
      </c>
      <c r="G120" s="79"/>
      <c r="H120" s="79"/>
      <c r="I120" s="80"/>
      <c r="J120" s="26">
        <f t="shared" si="15"/>
        <v>131</v>
      </c>
      <c r="K120" s="83"/>
      <c r="L120" s="79">
        <v>3</v>
      </c>
      <c r="M120" s="79">
        <v>6</v>
      </c>
      <c r="N120" s="79">
        <v>2</v>
      </c>
      <c r="O120" s="79">
        <v>3</v>
      </c>
      <c r="P120" s="79"/>
      <c r="Q120" s="79">
        <v>1</v>
      </c>
      <c r="R120" s="79"/>
      <c r="S120" s="79"/>
      <c r="T120" s="79"/>
      <c r="U120" s="79"/>
      <c r="V120" s="33">
        <f t="shared" si="16"/>
        <v>111</v>
      </c>
      <c r="W120" s="79">
        <v>57</v>
      </c>
      <c r="X120" s="85">
        <v>13.9</v>
      </c>
      <c r="Y120" s="31">
        <f t="shared" si="17"/>
        <v>43.1</v>
      </c>
      <c r="Z120" s="29">
        <f t="shared" si="18"/>
        <v>285.10000000000002</v>
      </c>
      <c r="AA120" s="13">
        <f t="shared" si="19"/>
        <v>105</v>
      </c>
    </row>
    <row r="121" spans="1:27" ht="15" customHeight="1" thickBot="1" x14ac:dyDescent="0.4">
      <c r="A121" s="98" t="s">
        <v>216</v>
      </c>
      <c r="B121" s="25" t="s">
        <v>217</v>
      </c>
      <c r="C121" s="42">
        <v>6</v>
      </c>
      <c r="D121" s="42">
        <v>5</v>
      </c>
      <c r="E121" s="42">
        <v>2</v>
      </c>
      <c r="F121" s="42">
        <v>2</v>
      </c>
      <c r="G121" s="42"/>
      <c r="H121" s="42"/>
      <c r="I121" s="43"/>
      <c r="J121" s="26">
        <f t="shared" si="15"/>
        <v>135</v>
      </c>
      <c r="K121" s="41">
        <v>2</v>
      </c>
      <c r="L121" s="42">
        <v>4</v>
      </c>
      <c r="M121" s="42">
        <v>3</v>
      </c>
      <c r="N121" s="42">
        <v>3</v>
      </c>
      <c r="O121" s="42">
        <v>2</v>
      </c>
      <c r="P121" s="42">
        <v>1</v>
      </c>
      <c r="Q121" s="42"/>
      <c r="R121" s="42"/>
      <c r="S121" s="42"/>
      <c r="T121" s="42"/>
      <c r="U121" s="42"/>
      <c r="V121" s="33">
        <f t="shared" si="16"/>
        <v>118</v>
      </c>
      <c r="W121" s="42">
        <f>10+8+8+8+5+4+3</f>
        <v>46</v>
      </c>
      <c r="X121" s="51">
        <v>15</v>
      </c>
      <c r="Y121" s="31">
        <f t="shared" si="17"/>
        <v>31</v>
      </c>
      <c r="Z121" s="29">
        <f t="shared" si="18"/>
        <v>284</v>
      </c>
      <c r="AA121" s="13">
        <f t="shared" si="19"/>
        <v>106</v>
      </c>
    </row>
    <row r="122" spans="1:27" ht="15" customHeight="1" thickBot="1" x14ac:dyDescent="0.4">
      <c r="A122" s="75" t="s">
        <v>150</v>
      </c>
      <c r="B122" s="76" t="s">
        <v>123</v>
      </c>
      <c r="C122" s="79">
        <v>3</v>
      </c>
      <c r="D122" s="79">
        <v>6</v>
      </c>
      <c r="E122" s="79">
        <v>4</v>
      </c>
      <c r="F122" s="79">
        <v>2</v>
      </c>
      <c r="G122" s="79"/>
      <c r="H122" s="79"/>
      <c r="I122" s="80"/>
      <c r="J122" s="26">
        <f t="shared" si="15"/>
        <v>130</v>
      </c>
      <c r="K122" s="83"/>
      <c r="L122" s="79">
        <v>3</v>
      </c>
      <c r="M122" s="79">
        <v>7</v>
      </c>
      <c r="N122" s="79">
        <v>3</v>
      </c>
      <c r="O122" s="79">
        <v>1</v>
      </c>
      <c r="P122" s="79">
        <v>1</v>
      </c>
      <c r="Q122" s="79"/>
      <c r="R122" s="79"/>
      <c r="S122" s="79"/>
      <c r="T122" s="79"/>
      <c r="U122" s="79"/>
      <c r="V122" s="33">
        <f t="shared" si="16"/>
        <v>115</v>
      </c>
      <c r="W122" s="79">
        <v>57</v>
      </c>
      <c r="X122" s="85">
        <v>18.21</v>
      </c>
      <c r="Y122" s="31">
        <f t="shared" si="17"/>
        <v>38.79</v>
      </c>
      <c r="Z122" s="29">
        <f t="shared" si="18"/>
        <v>283.79000000000002</v>
      </c>
      <c r="AA122" s="13">
        <f t="shared" si="19"/>
        <v>107</v>
      </c>
    </row>
    <row r="123" spans="1:27" ht="15" customHeight="1" thickBot="1" x14ac:dyDescent="0.4">
      <c r="A123" s="98" t="s">
        <v>100</v>
      </c>
      <c r="B123" s="25" t="s">
        <v>87</v>
      </c>
      <c r="C123" s="42">
        <v>4</v>
      </c>
      <c r="D123" s="42">
        <v>6</v>
      </c>
      <c r="E123" s="42">
        <v>4</v>
      </c>
      <c r="F123" s="42">
        <v>1</v>
      </c>
      <c r="G123" s="42"/>
      <c r="H123" s="42"/>
      <c r="I123" s="43"/>
      <c r="J123" s="26">
        <f t="shared" si="15"/>
        <v>133</v>
      </c>
      <c r="K123" s="65">
        <v>2</v>
      </c>
      <c r="L123" s="42">
        <v>2</v>
      </c>
      <c r="M123" s="42">
        <v>5</v>
      </c>
      <c r="N123" s="42">
        <v>1</v>
      </c>
      <c r="O123" s="42">
        <v>3</v>
      </c>
      <c r="P123" s="42">
        <v>1</v>
      </c>
      <c r="Q123" s="42"/>
      <c r="R123" s="42"/>
      <c r="S123" s="42"/>
      <c r="T123" s="42">
        <v>1</v>
      </c>
      <c r="U123" s="108"/>
      <c r="V123" s="33">
        <f t="shared" si="16"/>
        <v>109</v>
      </c>
      <c r="W123" s="65">
        <f>10+9+8+7+6+5+5+4+2+2</f>
        <v>58</v>
      </c>
      <c r="X123" s="66">
        <v>16.39</v>
      </c>
      <c r="Y123" s="31">
        <f t="shared" si="17"/>
        <v>41.61</v>
      </c>
      <c r="Z123" s="29">
        <f t="shared" si="18"/>
        <v>283.61</v>
      </c>
      <c r="AA123" s="13">
        <f t="shared" si="19"/>
        <v>108</v>
      </c>
    </row>
    <row r="124" spans="1:27" ht="15" customHeight="1" thickBot="1" x14ac:dyDescent="0.4">
      <c r="A124" s="67" t="s">
        <v>202</v>
      </c>
      <c r="B124" s="67" t="s">
        <v>201</v>
      </c>
      <c r="C124" s="38">
        <v>9</v>
      </c>
      <c r="D124" s="39">
        <v>6</v>
      </c>
      <c r="E124" s="39"/>
      <c r="F124" s="39"/>
      <c r="G124" s="39"/>
      <c r="H124" s="39"/>
      <c r="I124" s="40"/>
      <c r="J124" s="68">
        <f t="shared" si="15"/>
        <v>144</v>
      </c>
      <c r="K124" s="69">
        <v>2</v>
      </c>
      <c r="L124" s="39">
        <v>4</v>
      </c>
      <c r="M124" s="39">
        <v>3</v>
      </c>
      <c r="N124" s="39">
        <v>2</v>
      </c>
      <c r="O124" s="39">
        <v>4</v>
      </c>
      <c r="P124" s="39"/>
      <c r="Q124" s="39"/>
      <c r="R124" s="39"/>
      <c r="S124" s="39"/>
      <c r="T124" s="39"/>
      <c r="U124" s="70"/>
      <c r="V124" s="33">
        <f t="shared" si="16"/>
        <v>118</v>
      </c>
      <c r="W124" s="38">
        <f>7+4+4+4+3+3+3+2+1+1</f>
        <v>32</v>
      </c>
      <c r="X124" s="71">
        <v>10.61</v>
      </c>
      <c r="Y124" s="31">
        <f t="shared" si="17"/>
        <v>21.39</v>
      </c>
      <c r="Z124" s="29">
        <f t="shared" si="18"/>
        <v>283.39</v>
      </c>
      <c r="AA124" s="13">
        <f t="shared" si="19"/>
        <v>109</v>
      </c>
    </row>
    <row r="125" spans="1:27" ht="15" customHeight="1" thickBot="1" x14ac:dyDescent="0.4">
      <c r="A125" s="102" t="s">
        <v>151</v>
      </c>
      <c r="B125" s="76" t="s">
        <v>128</v>
      </c>
      <c r="C125" s="83">
        <v>2</v>
      </c>
      <c r="D125" s="79">
        <v>6</v>
      </c>
      <c r="E125" s="79">
        <v>5</v>
      </c>
      <c r="F125" s="79">
        <v>2</v>
      </c>
      <c r="G125" s="79"/>
      <c r="H125" s="79"/>
      <c r="I125" s="80"/>
      <c r="J125" s="26">
        <f t="shared" si="15"/>
        <v>128</v>
      </c>
      <c r="K125" s="105"/>
      <c r="L125" s="79">
        <v>3</v>
      </c>
      <c r="M125" s="79">
        <v>1</v>
      </c>
      <c r="N125" s="79">
        <v>4</v>
      </c>
      <c r="O125" s="79">
        <v>3</v>
      </c>
      <c r="P125" s="79">
        <v>2</v>
      </c>
      <c r="Q125" s="79">
        <v>2</v>
      </c>
      <c r="R125" s="79"/>
      <c r="S125" s="79"/>
      <c r="T125" s="79"/>
      <c r="U125" s="107"/>
      <c r="V125" s="33">
        <f t="shared" si="16"/>
        <v>99</v>
      </c>
      <c r="W125" s="83">
        <v>77</v>
      </c>
      <c r="X125" s="85">
        <v>20.85</v>
      </c>
      <c r="Y125" s="31">
        <f t="shared" si="17"/>
        <v>56.15</v>
      </c>
      <c r="Z125" s="29">
        <f t="shared" si="18"/>
        <v>283.14999999999998</v>
      </c>
      <c r="AA125" s="13">
        <f t="shared" si="19"/>
        <v>110</v>
      </c>
    </row>
    <row r="126" spans="1:27" ht="15" customHeight="1" thickBot="1" x14ac:dyDescent="0.4">
      <c r="A126" s="97" t="s">
        <v>152</v>
      </c>
      <c r="B126" s="76" t="s">
        <v>131</v>
      </c>
      <c r="C126" s="83">
        <v>7</v>
      </c>
      <c r="D126" s="79">
        <v>4</v>
      </c>
      <c r="E126" s="79">
        <v>3</v>
      </c>
      <c r="F126" s="79">
        <v>1</v>
      </c>
      <c r="G126" s="79"/>
      <c r="H126" s="79"/>
      <c r="I126" s="80"/>
      <c r="J126" s="26">
        <f t="shared" si="15"/>
        <v>137</v>
      </c>
      <c r="K126" s="105">
        <v>3</v>
      </c>
      <c r="L126" s="79">
        <v>1</v>
      </c>
      <c r="M126" s="79">
        <v>6</v>
      </c>
      <c r="N126" s="79">
        <v>3</v>
      </c>
      <c r="O126" s="79">
        <v>2</v>
      </c>
      <c r="P126" s="79"/>
      <c r="Q126" s="79"/>
      <c r="R126" s="79"/>
      <c r="S126" s="79"/>
      <c r="T126" s="79"/>
      <c r="U126" s="107"/>
      <c r="V126" s="33">
        <f t="shared" si="16"/>
        <v>120</v>
      </c>
      <c r="W126" s="83">
        <v>41</v>
      </c>
      <c r="X126" s="85">
        <v>15.76</v>
      </c>
      <c r="Y126" s="31">
        <f t="shared" si="17"/>
        <v>25.240000000000002</v>
      </c>
      <c r="Z126" s="29">
        <f t="shared" si="18"/>
        <v>282.24</v>
      </c>
      <c r="AA126" s="13">
        <f t="shared" si="19"/>
        <v>111</v>
      </c>
    </row>
    <row r="127" spans="1:27" ht="15" customHeight="1" thickBot="1" x14ac:dyDescent="0.4">
      <c r="A127" s="25" t="s">
        <v>101</v>
      </c>
      <c r="B127" s="25" t="s">
        <v>87</v>
      </c>
      <c r="C127" s="41">
        <v>2</v>
      </c>
      <c r="D127" s="42">
        <v>11</v>
      </c>
      <c r="E127" s="42">
        <v>1</v>
      </c>
      <c r="F127" s="42">
        <v>1</v>
      </c>
      <c r="G127" s="42"/>
      <c r="H127" s="42"/>
      <c r="I127" s="43"/>
      <c r="J127" s="26">
        <f t="shared" si="15"/>
        <v>134</v>
      </c>
      <c r="K127" s="47"/>
      <c r="L127" s="42">
        <v>1</v>
      </c>
      <c r="M127" s="42">
        <v>2</v>
      </c>
      <c r="N127" s="42">
        <v>5</v>
      </c>
      <c r="O127" s="42">
        <v>4</v>
      </c>
      <c r="P127" s="42">
        <v>1</v>
      </c>
      <c r="Q127" s="42">
        <v>1</v>
      </c>
      <c r="R127" s="42">
        <v>1</v>
      </c>
      <c r="S127" s="42"/>
      <c r="T127" s="42"/>
      <c r="U127" s="48"/>
      <c r="V127" s="33">
        <f t="shared" si="16"/>
        <v>96</v>
      </c>
      <c r="W127" s="41">
        <f>10+10+8+8+7+6+6+6+4+4</f>
        <v>69</v>
      </c>
      <c r="X127" s="51">
        <v>16.79</v>
      </c>
      <c r="Y127" s="31">
        <f t="shared" si="17"/>
        <v>52.21</v>
      </c>
      <c r="Z127" s="29">
        <f t="shared" si="18"/>
        <v>282.20999999999998</v>
      </c>
      <c r="AA127" s="13">
        <f t="shared" si="19"/>
        <v>112</v>
      </c>
    </row>
    <row r="128" spans="1:27" ht="15" customHeight="1" thickBot="1" x14ac:dyDescent="0.4">
      <c r="A128" s="25" t="s">
        <v>102</v>
      </c>
      <c r="B128" s="25" t="s">
        <v>81</v>
      </c>
      <c r="C128" s="41">
        <v>3</v>
      </c>
      <c r="D128" s="42">
        <v>10</v>
      </c>
      <c r="E128" s="42">
        <v>2</v>
      </c>
      <c r="F128" s="42"/>
      <c r="G128" s="42"/>
      <c r="H128" s="42"/>
      <c r="I128" s="43"/>
      <c r="J128" s="26">
        <f t="shared" si="15"/>
        <v>136</v>
      </c>
      <c r="K128" s="47">
        <v>1</v>
      </c>
      <c r="L128" s="42">
        <v>7</v>
      </c>
      <c r="M128" s="42">
        <v>2</v>
      </c>
      <c r="N128" s="42">
        <v>1</v>
      </c>
      <c r="O128" s="42">
        <v>2</v>
      </c>
      <c r="P128" s="42">
        <v>2</v>
      </c>
      <c r="Q128" s="42"/>
      <c r="R128" s="42"/>
      <c r="S128" s="42"/>
      <c r="T128" s="42"/>
      <c r="U128" s="48"/>
      <c r="V128" s="33">
        <f t="shared" si="16"/>
        <v>118</v>
      </c>
      <c r="W128" s="41">
        <f>9+8+8+7+7+6+4+0+0+0</f>
        <v>49</v>
      </c>
      <c r="X128" s="51">
        <v>21.88</v>
      </c>
      <c r="Y128" s="31">
        <f t="shared" si="17"/>
        <v>27.12</v>
      </c>
      <c r="Z128" s="29">
        <f t="shared" si="18"/>
        <v>281.12</v>
      </c>
      <c r="AA128" s="13">
        <f t="shared" si="19"/>
        <v>113</v>
      </c>
    </row>
    <row r="129" spans="1:27" ht="15" customHeight="1" thickBot="1" x14ac:dyDescent="0.4">
      <c r="A129" s="97" t="s">
        <v>153</v>
      </c>
      <c r="B129" s="76" t="s">
        <v>123</v>
      </c>
      <c r="C129" s="83">
        <v>4</v>
      </c>
      <c r="D129" s="79">
        <v>3</v>
      </c>
      <c r="E129" s="79">
        <v>3</v>
      </c>
      <c r="F129" s="79">
        <v>3</v>
      </c>
      <c r="G129" s="79"/>
      <c r="H129" s="79"/>
      <c r="I129" s="80">
        <v>2</v>
      </c>
      <c r="J129" s="26">
        <f t="shared" si="15"/>
        <v>112</v>
      </c>
      <c r="K129" s="105">
        <v>2</v>
      </c>
      <c r="L129" s="79">
        <v>5</v>
      </c>
      <c r="M129" s="79">
        <v>2</v>
      </c>
      <c r="N129" s="79">
        <v>2</v>
      </c>
      <c r="O129" s="79">
        <v>2</v>
      </c>
      <c r="P129" s="79">
        <v>1</v>
      </c>
      <c r="Q129" s="79"/>
      <c r="R129" s="79">
        <v>1</v>
      </c>
      <c r="S129" s="79"/>
      <c r="T129" s="79"/>
      <c r="U129" s="107"/>
      <c r="V129" s="33">
        <f t="shared" si="16"/>
        <v>115</v>
      </c>
      <c r="W129" s="83">
        <v>69</v>
      </c>
      <c r="X129" s="85">
        <v>15.08</v>
      </c>
      <c r="Y129" s="31">
        <f t="shared" si="17"/>
        <v>53.92</v>
      </c>
      <c r="Z129" s="29">
        <f t="shared" si="18"/>
        <v>280.92</v>
      </c>
      <c r="AA129" s="13">
        <f t="shared" si="19"/>
        <v>114</v>
      </c>
    </row>
    <row r="130" spans="1:27" ht="15" customHeight="1" thickBot="1" x14ac:dyDescent="0.4">
      <c r="A130" s="25" t="s">
        <v>103</v>
      </c>
      <c r="B130" s="25" t="s">
        <v>92</v>
      </c>
      <c r="C130" s="41">
        <v>7</v>
      </c>
      <c r="D130" s="42">
        <v>8</v>
      </c>
      <c r="E130" s="42"/>
      <c r="F130" s="42"/>
      <c r="G130" s="42"/>
      <c r="H130" s="42"/>
      <c r="I130" s="43"/>
      <c r="J130" s="26">
        <f t="shared" si="15"/>
        <v>142</v>
      </c>
      <c r="K130" s="47">
        <v>2</v>
      </c>
      <c r="L130" s="42">
        <v>2</v>
      </c>
      <c r="M130" s="42">
        <v>4</v>
      </c>
      <c r="N130" s="42">
        <v>4</v>
      </c>
      <c r="O130" s="42">
        <v>2</v>
      </c>
      <c r="P130" s="42">
        <v>1</v>
      </c>
      <c r="Q130" s="42"/>
      <c r="R130" s="42"/>
      <c r="S130" s="42"/>
      <c r="T130" s="42"/>
      <c r="U130" s="48"/>
      <c r="V130" s="33">
        <f t="shared" si="16"/>
        <v>115</v>
      </c>
      <c r="W130" s="41">
        <f>8+7+7+6+5+5+4+2+0+0</f>
        <v>44</v>
      </c>
      <c r="X130" s="51">
        <v>20.27</v>
      </c>
      <c r="Y130" s="31">
        <f t="shared" si="17"/>
        <v>23.73</v>
      </c>
      <c r="Z130" s="29">
        <f t="shared" si="18"/>
        <v>280.73</v>
      </c>
      <c r="AA130" s="13">
        <f t="shared" si="19"/>
        <v>115</v>
      </c>
    </row>
    <row r="131" spans="1:27" ht="15" customHeight="1" thickBot="1" x14ac:dyDescent="0.4">
      <c r="A131" s="25" t="s">
        <v>200</v>
      </c>
      <c r="B131" s="25" t="s">
        <v>201</v>
      </c>
      <c r="C131" s="41">
        <v>6</v>
      </c>
      <c r="D131" s="42">
        <v>6</v>
      </c>
      <c r="E131" s="42">
        <v>3</v>
      </c>
      <c r="F131" s="42"/>
      <c r="G131" s="42"/>
      <c r="H131" s="42"/>
      <c r="I131" s="43"/>
      <c r="J131" s="26">
        <f t="shared" si="15"/>
        <v>138</v>
      </c>
      <c r="K131" s="47">
        <v>1</v>
      </c>
      <c r="L131" s="42">
        <v>3</v>
      </c>
      <c r="M131" s="42">
        <v>4</v>
      </c>
      <c r="N131" s="42">
        <v>3</v>
      </c>
      <c r="O131" s="42">
        <v>2</v>
      </c>
      <c r="P131" s="42">
        <v>2</v>
      </c>
      <c r="Q131" s="42"/>
      <c r="R131" s="42"/>
      <c r="S131" s="42"/>
      <c r="T131" s="42"/>
      <c r="U131" s="48"/>
      <c r="V131" s="33">
        <f t="shared" si="16"/>
        <v>112</v>
      </c>
      <c r="W131" s="41">
        <f>9+8+7+7+6+6+4+3+1</f>
        <v>51</v>
      </c>
      <c r="X131" s="51">
        <v>21.34</v>
      </c>
      <c r="Y131" s="31">
        <f t="shared" si="17"/>
        <v>29.66</v>
      </c>
      <c r="Z131" s="29">
        <f t="shared" si="18"/>
        <v>279.66000000000003</v>
      </c>
      <c r="AA131" s="13">
        <f t="shared" si="19"/>
        <v>116</v>
      </c>
    </row>
    <row r="132" spans="1:27" ht="15" customHeight="1" thickBot="1" x14ac:dyDescent="0.4">
      <c r="A132" s="25" t="s">
        <v>185</v>
      </c>
      <c r="B132" s="25" t="s">
        <v>171</v>
      </c>
      <c r="C132" s="41">
        <v>7</v>
      </c>
      <c r="D132" s="42">
        <v>4</v>
      </c>
      <c r="E132" s="42">
        <v>4</v>
      </c>
      <c r="F132" s="42"/>
      <c r="G132" s="42"/>
      <c r="H132" s="42"/>
      <c r="I132" s="43"/>
      <c r="J132" s="26">
        <f t="shared" si="15"/>
        <v>138</v>
      </c>
      <c r="K132" s="47">
        <v>1</v>
      </c>
      <c r="L132" s="42">
        <v>4</v>
      </c>
      <c r="M132" s="42">
        <v>2</v>
      </c>
      <c r="N132" s="42">
        <v>4</v>
      </c>
      <c r="O132" s="42">
        <v>3</v>
      </c>
      <c r="P132" s="42"/>
      <c r="Q132" s="42">
        <v>1</v>
      </c>
      <c r="R132" s="42"/>
      <c r="S132" s="42"/>
      <c r="T132" s="42"/>
      <c r="U132" s="48"/>
      <c r="V132" s="33">
        <f t="shared" si="16"/>
        <v>112</v>
      </c>
      <c r="W132" s="65">
        <v>48</v>
      </c>
      <c r="X132" s="66">
        <v>19.420000000000002</v>
      </c>
      <c r="Y132" s="31">
        <f t="shared" si="17"/>
        <v>28.58</v>
      </c>
      <c r="Z132" s="29">
        <f t="shared" si="18"/>
        <v>278.58</v>
      </c>
      <c r="AA132" s="13">
        <f t="shared" si="19"/>
        <v>117</v>
      </c>
    </row>
    <row r="133" spans="1:27" ht="15" customHeight="1" thickBot="1" x14ac:dyDescent="0.4">
      <c r="A133" s="67" t="s">
        <v>104</v>
      </c>
      <c r="B133" s="67" t="s">
        <v>87</v>
      </c>
      <c r="C133" s="38">
        <v>6</v>
      </c>
      <c r="D133" s="39">
        <v>9</v>
      </c>
      <c r="E133" s="39"/>
      <c r="F133" s="39"/>
      <c r="G133" s="39"/>
      <c r="H133" s="39"/>
      <c r="I133" s="40"/>
      <c r="J133" s="26">
        <f t="shared" si="15"/>
        <v>141</v>
      </c>
      <c r="K133" s="69">
        <v>1</v>
      </c>
      <c r="L133" s="39">
        <v>2</v>
      </c>
      <c r="M133" s="39">
        <v>4</v>
      </c>
      <c r="N133" s="39">
        <v>3</v>
      </c>
      <c r="O133" s="39">
        <v>3</v>
      </c>
      <c r="P133" s="39"/>
      <c r="Q133" s="39">
        <v>2</v>
      </c>
      <c r="R133" s="39"/>
      <c r="S133" s="39"/>
      <c r="T133" s="39"/>
      <c r="U133" s="70"/>
      <c r="V133" s="33">
        <f t="shared" si="16"/>
        <v>107</v>
      </c>
      <c r="W133" s="38">
        <f>10+7+6+6+4+4+3+3+2+1</f>
        <v>46</v>
      </c>
      <c r="X133" s="71">
        <v>16.91</v>
      </c>
      <c r="Y133" s="31">
        <f t="shared" si="17"/>
        <v>29.09</v>
      </c>
      <c r="Z133" s="29">
        <f t="shared" si="18"/>
        <v>277.08999999999997</v>
      </c>
      <c r="AA133" s="13">
        <f t="shared" si="19"/>
        <v>118</v>
      </c>
    </row>
    <row r="134" spans="1:27" ht="15" customHeight="1" thickBot="1" x14ac:dyDescent="0.4">
      <c r="A134" s="25" t="s">
        <v>105</v>
      </c>
      <c r="B134" s="25" t="s">
        <v>92</v>
      </c>
      <c r="C134" s="41">
        <v>8</v>
      </c>
      <c r="D134" s="42">
        <v>5</v>
      </c>
      <c r="E134" s="42">
        <v>2</v>
      </c>
      <c r="F134" s="42"/>
      <c r="G134" s="42"/>
      <c r="H134" s="42"/>
      <c r="I134" s="43"/>
      <c r="J134" s="26">
        <f t="shared" si="15"/>
        <v>141</v>
      </c>
      <c r="K134" s="47">
        <v>6</v>
      </c>
      <c r="L134" s="42">
        <v>1</v>
      </c>
      <c r="M134" s="42">
        <v>2</v>
      </c>
      <c r="N134" s="42">
        <v>3</v>
      </c>
      <c r="O134" s="42"/>
      <c r="P134" s="42">
        <v>3</v>
      </c>
      <c r="Q134" s="42"/>
      <c r="R134" s="42"/>
      <c r="S134" s="42"/>
      <c r="T134" s="42"/>
      <c r="U134" s="48"/>
      <c r="V134" s="33">
        <f t="shared" si="16"/>
        <v>121</v>
      </c>
      <c r="W134" s="41">
        <f>10+8+7+5+3+1+0+0+0+0</f>
        <v>34</v>
      </c>
      <c r="X134" s="51">
        <v>18.96</v>
      </c>
      <c r="Y134" s="31">
        <f t="shared" si="17"/>
        <v>15.04</v>
      </c>
      <c r="Z134" s="29">
        <f t="shared" si="18"/>
        <v>277.04000000000002</v>
      </c>
      <c r="AA134" s="13">
        <f t="shared" si="19"/>
        <v>119</v>
      </c>
    </row>
    <row r="135" spans="1:27" ht="15" customHeight="1" thickBot="1" x14ac:dyDescent="0.4">
      <c r="A135" s="25" t="s">
        <v>186</v>
      </c>
      <c r="B135" s="25" t="s">
        <v>171</v>
      </c>
      <c r="C135" s="41">
        <v>6</v>
      </c>
      <c r="D135" s="42">
        <v>5</v>
      </c>
      <c r="E135" s="42">
        <v>2</v>
      </c>
      <c r="F135" s="42">
        <v>2</v>
      </c>
      <c r="G135" s="42"/>
      <c r="H135" s="42"/>
      <c r="I135" s="43"/>
      <c r="J135" s="26">
        <f t="shared" si="15"/>
        <v>135</v>
      </c>
      <c r="K135" s="47">
        <v>3</v>
      </c>
      <c r="L135" s="42">
        <v>2</v>
      </c>
      <c r="M135" s="42">
        <v>5</v>
      </c>
      <c r="N135" s="42">
        <v>2</v>
      </c>
      <c r="O135" s="42">
        <v>2</v>
      </c>
      <c r="P135" s="42">
        <v>1</v>
      </c>
      <c r="Q135" s="42"/>
      <c r="R135" s="42"/>
      <c r="S135" s="42"/>
      <c r="T135" s="42"/>
      <c r="U135" s="48"/>
      <c r="V135" s="33">
        <f t="shared" si="16"/>
        <v>119</v>
      </c>
      <c r="W135" s="41">
        <v>51</v>
      </c>
      <c r="X135" s="51">
        <v>28.22</v>
      </c>
      <c r="Y135" s="31">
        <f t="shared" si="17"/>
        <v>22.78</v>
      </c>
      <c r="Z135" s="29">
        <f t="shared" si="18"/>
        <v>276.77999999999997</v>
      </c>
      <c r="AA135" s="13">
        <f t="shared" si="19"/>
        <v>120</v>
      </c>
    </row>
    <row r="136" spans="1:27" ht="15" customHeight="1" thickBot="1" x14ac:dyDescent="0.4">
      <c r="A136" s="25" t="s">
        <v>106</v>
      </c>
      <c r="B136" s="25" t="s">
        <v>92</v>
      </c>
      <c r="C136" s="41">
        <v>2</v>
      </c>
      <c r="D136" s="42">
        <v>8</v>
      </c>
      <c r="E136" s="42">
        <v>5</v>
      </c>
      <c r="F136" s="42"/>
      <c r="G136" s="42"/>
      <c r="H136" s="42"/>
      <c r="I136" s="43"/>
      <c r="J136" s="26">
        <f t="shared" si="15"/>
        <v>132</v>
      </c>
      <c r="K136" s="47">
        <v>1</v>
      </c>
      <c r="L136" s="42">
        <v>2</v>
      </c>
      <c r="M136" s="42">
        <v>3</v>
      </c>
      <c r="N136" s="42">
        <v>2</v>
      </c>
      <c r="O136" s="42">
        <v>4</v>
      </c>
      <c r="P136" s="42">
        <v>1</v>
      </c>
      <c r="Q136" s="42">
        <v>1</v>
      </c>
      <c r="R136" s="42">
        <v>1</v>
      </c>
      <c r="S136" s="42"/>
      <c r="T136" s="42"/>
      <c r="U136" s="48"/>
      <c r="V136" s="33">
        <f t="shared" si="16"/>
        <v>102</v>
      </c>
      <c r="W136" s="41">
        <f>9+9+7+7+6+6+5+5+3+0</f>
        <v>57</v>
      </c>
      <c r="X136" s="51">
        <v>16.510000000000002</v>
      </c>
      <c r="Y136" s="31">
        <f t="shared" si="17"/>
        <v>40.489999999999995</v>
      </c>
      <c r="Z136" s="29">
        <f t="shared" si="18"/>
        <v>274.49</v>
      </c>
      <c r="AA136" s="13">
        <f t="shared" si="19"/>
        <v>121</v>
      </c>
    </row>
    <row r="137" spans="1:27" ht="15" customHeight="1" thickBot="1" x14ac:dyDescent="0.4">
      <c r="A137" s="25" t="s">
        <v>107</v>
      </c>
      <c r="B137" s="25" t="s">
        <v>87</v>
      </c>
      <c r="C137" s="41">
        <v>8</v>
      </c>
      <c r="D137" s="42">
        <v>3</v>
      </c>
      <c r="E137" s="42">
        <v>1</v>
      </c>
      <c r="F137" s="42">
        <v>2</v>
      </c>
      <c r="G137" s="42"/>
      <c r="H137" s="42"/>
      <c r="I137" s="43">
        <v>1</v>
      </c>
      <c r="J137" s="26">
        <f t="shared" si="15"/>
        <v>129</v>
      </c>
      <c r="K137" s="47">
        <v>2</v>
      </c>
      <c r="L137" s="42">
        <v>2</v>
      </c>
      <c r="M137" s="42">
        <v>4</v>
      </c>
      <c r="N137" s="42">
        <v>2</v>
      </c>
      <c r="O137" s="42">
        <v>2</v>
      </c>
      <c r="P137" s="42">
        <v>2</v>
      </c>
      <c r="Q137" s="42"/>
      <c r="R137" s="42"/>
      <c r="S137" s="42"/>
      <c r="T137" s="42">
        <v>1</v>
      </c>
      <c r="U137" s="48"/>
      <c r="V137" s="33">
        <f t="shared" si="16"/>
        <v>107</v>
      </c>
      <c r="W137" s="41">
        <f>8+8+7+6+6+6+6+4+3+0</f>
        <v>54</v>
      </c>
      <c r="X137" s="51">
        <v>17.32</v>
      </c>
      <c r="Y137" s="31">
        <f t="shared" si="17"/>
        <v>36.68</v>
      </c>
      <c r="Z137" s="29">
        <f t="shared" si="18"/>
        <v>272.68</v>
      </c>
      <c r="AA137" s="13">
        <f t="shared" si="19"/>
        <v>122</v>
      </c>
    </row>
    <row r="138" spans="1:27" ht="16" thickBot="1" x14ac:dyDescent="0.4">
      <c r="A138" s="25" t="s">
        <v>227</v>
      </c>
      <c r="B138" s="25" t="s">
        <v>108</v>
      </c>
      <c r="C138" s="41">
        <v>6</v>
      </c>
      <c r="D138" s="42">
        <v>7</v>
      </c>
      <c r="E138" s="42">
        <v>1</v>
      </c>
      <c r="F138" s="42">
        <v>1</v>
      </c>
      <c r="G138" s="42"/>
      <c r="H138" s="42"/>
      <c r="I138" s="43"/>
      <c r="J138" s="26">
        <f t="shared" si="15"/>
        <v>138</v>
      </c>
      <c r="K138" s="47"/>
      <c r="L138" s="42">
        <v>3</v>
      </c>
      <c r="M138" s="42">
        <v>5</v>
      </c>
      <c r="N138" s="42">
        <v>5</v>
      </c>
      <c r="O138" s="42">
        <v>1</v>
      </c>
      <c r="P138" s="42">
        <v>1</v>
      </c>
      <c r="Q138" s="42"/>
      <c r="R138" s="42"/>
      <c r="S138" s="42"/>
      <c r="T138" s="42"/>
      <c r="U138" s="48"/>
      <c r="V138" s="33">
        <f t="shared" si="16"/>
        <v>113</v>
      </c>
      <c r="W138" s="41">
        <f>9+7+7+6+5+4+2+0+0+0</f>
        <v>40</v>
      </c>
      <c r="X138" s="51">
        <v>19.399999999999999</v>
      </c>
      <c r="Y138" s="31">
        <f t="shared" si="17"/>
        <v>20.6</v>
      </c>
      <c r="Z138" s="29">
        <f t="shared" si="18"/>
        <v>271.60000000000002</v>
      </c>
      <c r="AA138" s="13">
        <f t="shared" si="19"/>
        <v>123</v>
      </c>
    </row>
    <row r="139" spans="1:27" ht="16" thickBot="1" x14ac:dyDescent="0.4">
      <c r="A139" s="25" t="s">
        <v>208</v>
      </c>
      <c r="B139" s="25" t="s">
        <v>209</v>
      </c>
      <c r="C139" s="41">
        <v>8</v>
      </c>
      <c r="D139" s="42">
        <v>5</v>
      </c>
      <c r="E139" s="42">
        <v>1</v>
      </c>
      <c r="F139" s="42"/>
      <c r="G139" s="42">
        <v>1</v>
      </c>
      <c r="H139" s="42"/>
      <c r="I139" s="43"/>
      <c r="J139" s="26">
        <f t="shared" si="15"/>
        <v>139</v>
      </c>
      <c r="K139" s="47">
        <v>2</v>
      </c>
      <c r="L139" s="42">
        <v>3</v>
      </c>
      <c r="M139" s="42">
        <v>5</v>
      </c>
      <c r="N139" s="42">
        <v>1</v>
      </c>
      <c r="O139" s="42">
        <v>1</v>
      </c>
      <c r="P139" s="42">
        <v>2</v>
      </c>
      <c r="Q139" s="42">
        <v>1</v>
      </c>
      <c r="R139" s="42"/>
      <c r="S139" s="42"/>
      <c r="T139" s="42"/>
      <c r="U139" s="48"/>
      <c r="V139" s="33">
        <f t="shared" si="16"/>
        <v>114</v>
      </c>
      <c r="W139" s="41">
        <f>7+7+7+4+4+3+2+2+1</f>
        <v>37</v>
      </c>
      <c r="X139" s="51">
        <v>18.71</v>
      </c>
      <c r="Y139" s="31">
        <f t="shared" si="17"/>
        <v>18.29</v>
      </c>
      <c r="Z139" s="29">
        <f t="shared" si="18"/>
        <v>271.29000000000002</v>
      </c>
      <c r="AA139" s="13">
        <f t="shared" si="19"/>
        <v>124</v>
      </c>
    </row>
    <row r="140" spans="1:27" ht="16" thickBot="1" x14ac:dyDescent="0.4">
      <c r="A140" s="25" t="s">
        <v>187</v>
      </c>
      <c r="B140" s="25" t="s">
        <v>171</v>
      </c>
      <c r="C140" s="41">
        <v>7</v>
      </c>
      <c r="D140" s="42">
        <v>5</v>
      </c>
      <c r="E140" s="42">
        <v>3</v>
      </c>
      <c r="F140" s="42"/>
      <c r="G140" s="42"/>
      <c r="H140" s="42"/>
      <c r="I140" s="43"/>
      <c r="J140" s="26">
        <f t="shared" si="15"/>
        <v>139</v>
      </c>
      <c r="K140" s="47"/>
      <c r="L140" s="42">
        <v>2</v>
      </c>
      <c r="M140" s="42">
        <v>6</v>
      </c>
      <c r="N140" s="42">
        <v>1</v>
      </c>
      <c r="O140" s="42">
        <v>1</v>
      </c>
      <c r="P140" s="42">
        <v>3</v>
      </c>
      <c r="Q140" s="42"/>
      <c r="R140" s="42">
        <v>2</v>
      </c>
      <c r="S140" s="42"/>
      <c r="T140" s="42"/>
      <c r="U140" s="48"/>
      <c r="V140" s="33">
        <f t="shared" si="16"/>
        <v>100</v>
      </c>
      <c r="W140" s="41">
        <v>45</v>
      </c>
      <c r="X140" s="51">
        <v>13.24</v>
      </c>
      <c r="Y140" s="31">
        <f t="shared" si="17"/>
        <v>31.759999999999998</v>
      </c>
      <c r="Z140" s="29">
        <f t="shared" si="18"/>
        <v>270.76</v>
      </c>
      <c r="AA140" s="13">
        <f t="shared" si="19"/>
        <v>125</v>
      </c>
    </row>
    <row r="141" spans="1:27" ht="16" thickBot="1" x14ac:dyDescent="0.4">
      <c r="A141" s="99" t="s">
        <v>65</v>
      </c>
      <c r="B141" s="55" t="s">
        <v>66</v>
      </c>
      <c r="C141" s="56">
        <v>7</v>
      </c>
      <c r="D141" s="57">
        <v>2</v>
      </c>
      <c r="E141" s="57">
        <v>4</v>
      </c>
      <c r="F141" s="57">
        <v>1</v>
      </c>
      <c r="G141" s="57"/>
      <c r="H141" s="57"/>
      <c r="I141" s="52">
        <v>1</v>
      </c>
      <c r="J141" s="26">
        <f t="shared" si="15"/>
        <v>127</v>
      </c>
      <c r="K141" s="63">
        <v>1</v>
      </c>
      <c r="L141" s="59">
        <v>3</v>
      </c>
      <c r="M141" s="59">
        <v>4</v>
      </c>
      <c r="N141" s="59">
        <v>4</v>
      </c>
      <c r="O141" s="59">
        <v>1</v>
      </c>
      <c r="P141" s="59">
        <v>1</v>
      </c>
      <c r="Q141" s="59">
        <v>1</v>
      </c>
      <c r="R141" s="59"/>
      <c r="S141" s="59"/>
      <c r="T141" s="59"/>
      <c r="U141" s="64"/>
      <c r="V141" s="33">
        <f t="shared" si="16"/>
        <v>112</v>
      </c>
      <c r="W141" s="58">
        <v>51</v>
      </c>
      <c r="X141" s="60">
        <v>20.45</v>
      </c>
      <c r="Y141" s="31">
        <f t="shared" si="17"/>
        <v>30.55</v>
      </c>
      <c r="Z141" s="29">
        <f t="shared" si="18"/>
        <v>269.55</v>
      </c>
      <c r="AA141" s="13">
        <f t="shared" si="19"/>
        <v>126</v>
      </c>
    </row>
    <row r="142" spans="1:27" ht="16" thickBot="1" x14ac:dyDescent="0.4">
      <c r="A142" s="99" t="s">
        <v>64</v>
      </c>
      <c r="B142" s="55" t="s">
        <v>55</v>
      </c>
      <c r="C142" s="56">
        <v>6</v>
      </c>
      <c r="D142" s="57">
        <v>5</v>
      </c>
      <c r="E142" s="57">
        <v>3</v>
      </c>
      <c r="F142" s="57"/>
      <c r="G142" s="57"/>
      <c r="H142" s="57"/>
      <c r="I142" s="52">
        <v>1</v>
      </c>
      <c r="J142" s="26">
        <f t="shared" si="15"/>
        <v>129</v>
      </c>
      <c r="K142" s="63">
        <v>1</v>
      </c>
      <c r="L142" s="59">
        <v>5</v>
      </c>
      <c r="M142" s="59">
        <v>5</v>
      </c>
      <c r="N142" s="59">
        <v>3</v>
      </c>
      <c r="O142" s="59"/>
      <c r="P142" s="59"/>
      <c r="Q142" s="59"/>
      <c r="R142" s="59"/>
      <c r="S142" s="59">
        <v>1</v>
      </c>
      <c r="T142" s="59"/>
      <c r="U142" s="64"/>
      <c r="V142" s="33">
        <f t="shared" si="16"/>
        <v>118</v>
      </c>
      <c r="W142" s="58">
        <v>39</v>
      </c>
      <c r="X142" s="60">
        <v>17.239999999999998</v>
      </c>
      <c r="Y142" s="31">
        <f t="shared" si="17"/>
        <v>21.76</v>
      </c>
      <c r="Z142" s="29">
        <f t="shared" si="18"/>
        <v>268.76</v>
      </c>
      <c r="AA142" s="13">
        <f t="shared" si="19"/>
        <v>127</v>
      </c>
    </row>
    <row r="143" spans="1:27" ht="16" thickBot="1" x14ac:dyDescent="0.4">
      <c r="A143" s="102" t="s">
        <v>154</v>
      </c>
      <c r="B143" s="76" t="s">
        <v>123</v>
      </c>
      <c r="C143" s="83">
        <v>5</v>
      </c>
      <c r="D143" s="79">
        <v>4</v>
      </c>
      <c r="E143" s="79">
        <v>4</v>
      </c>
      <c r="F143" s="79">
        <v>1</v>
      </c>
      <c r="G143" s="79">
        <v>1</v>
      </c>
      <c r="H143" s="79"/>
      <c r="I143" s="80"/>
      <c r="J143" s="26">
        <f t="shared" si="15"/>
        <v>131</v>
      </c>
      <c r="K143" s="105"/>
      <c r="L143" s="79">
        <v>4</v>
      </c>
      <c r="M143" s="79">
        <v>3</v>
      </c>
      <c r="N143" s="79">
        <v>4</v>
      </c>
      <c r="O143" s="79">
        <v>3</v>
      </c>
      <c r="P143" s="79"/>
      <c r="Q143" s="79">
        <v>1</v>
      </c>
      <c r="R143" s="79"/>
      <c r="S143" s="79"/>
      <c r="T143" s="79"/>
      <c r="U143" s="107"/>
      <c r="V143" s="33">
        <f t="shared" si="16"/>
        <v>110</v>
      </c>
      <c r="W143" s="83">
        <v>51</v>
      </c>
      <c r="X143" s="85">
        <v>25.17</v>
      </c>
      <c r="Y143" s="31">
        <f t="shared" si="17"/>
        <v>25.83</v>
      </c>
      <c r="Z143" s="29">
        <f t="shared" si="18"/>
        <v>266.83</v>
      </c>
      <c r="AA143" s="13">
        <f t="shared" si="19"/>
        <v>128</v>
      </c>
    </row>
    <row r="144" spans="1:27" ht="16" thickBot="1" x14ac:dyDescent="0.4">
      <c r="A144" s="25" t="s">
        <v>190</v>
      </c>
      <c r="B144" s="25" t="s">
        <v>191</v>
      </c>
      <c r="C144" s="89">
        <v>6</v>
      </c>
      <c r="D144" s="90">
        <v>6</v>
      </c>
      <c r="E144" s="90">
        <v>2</v>
      </c>
      <c r="F144" s="90">
        <v>0</v>
      </c>
      <c r="G144" s="90">
        <v>1</v>
      </c>
      <c r="H144" s="90"/>
      <c r="I144" s="91"/>
      <c r="J144" s="26">
        <f t="shared" ref="J144:J175" si="20">IF(SUM(C144:I144)=0,0,IF(SUM(C144:I144)&lt;15,"CHYBÍ",IF(SUM(C144:I144)&gt;15,"MOC",IF(SUM(C144:I144)=15,SUM(C144*10+D144*9+E144*8+F144*7+G144*6+H144*5)))))</f>
        <v>136</v>
      </c>
      <c r="K144" s="92">
        <v>3</v>
      </c>
      <c r="L144" s="90">
        <v>4</v>
      </c>
      <c r="M144" s="90">
        <v>2</v>
      </c>
      <c r="N144" s="90">
        <v>3</v>
      </c>
      <c r="O144" s="90">
        <v>3</v>
      </c>
      <c r="P144" s="90"/>
      <c r="Q144" s="90"/>
      <c r="R144" s="90"/>
      <c r="S144" s="90"/>
      <c r="T144" s="90"/>
      <c r="U144" s="93"/>
      <c r="V144" s="33">
        <f t="shared" ref="V144:V175" si="21">IF(SUM(K144:U144)=0,0,IF(SUM(K144:U144)&lt;15,"CHYBÍ",IF(SUM(K144:U144)=15,SUM(K144*10+L144*9+M144*8+N144*7+O144*6+P144*5+Q144*4+R144*3+S144*2+T144*1,IF(SUM(K144:U144)&gt;15,"MOC")))))</f>
        <v>121</v>
      </c>
      <c r="W144" s="89">
        <v>34</v>
      </c>
      <c r="X144" s="94">
        <v>24.29</v>
      </c>
      <c r="Y144" s="31">
        <f t="shared" ref="Y144:Y175" si="22">SUM(W144-X144)</f>
        <v>9.7100000000000009</v>
      </c>
      <c r="Z144" s="29">
        <f t="shared" ref="Z144:Z175" si="23">SUM(J144+V144+Y144)</f>
        <v>266.70999999999998</v>
      </c>
      <c r="AA144" s="13">
        <f t="shared" ref="AA144:AA175" si="24">RANK(Z144,$Z$16:$Z$177)</f>
        <v>129</v>
      </c>
    </row>
    <row r="145" spans="1:27" ht="16" thickBot="1" x14ac:dyDescent="0.4">
      <c r="A145" s="99" t="s">
        <v>67</v>
      </c>
      <c r="B145" s="55" t="s">
        <v>66</v>
      </c>
      <c r="C145" s="56">
        <v>8</v>
      </c>
      <c r="D145" s="57">
        <v>4</v>
      </c>
      <c r="E145" s="57">
        <v>3</v>
      </c>
      <c r="F145" s="57"/>
      <c r="G145" s="57"/>
      <c r="H145" s="57"/>
      <c r="I145" s="52"/>
      <c r="J145" s="26">
        <f t="shared" si="20"/>
        <v>140</v>
      </c>
      <c r="K145" s="63">
        <v>1</v>
      </c>
      <c r="L145" s="59">
        <v>5</v>
      </c>
      <c r="M145" s="59">
        <v>5</v>
      </c>
      <c r="N145" s="59">
        <v>3</v>
      </c>
      <c r="O145" s="59"/>
      <c r="P145" s="59">
        <v>1</v>
      </c>
      <c r="Q145" s="59"/>
      <c r="R145" s="59"/>
      <c r="S145" s="59"/>
      <c r="T145" s="59"/>
      <c r="U145" s="64"/>
      <c r="V145" s="33">
        <f t="shared" si="21"/>
        <v>121</v>
      </c>
      <c r="W145" s="58">
        <v>35</v>
      </c>
      <c r="X145" s="60">
        <v>30.14</v>
      </c>
      <c r="Y145" s="31">
        <f t="shared" si="22"/>
        <v>4.8599999999999994</v>
      </c>
      <c r="Z145" s="29">
        <f t="shared" si="23"/>
        <v>265.86</v>
      </c>
      <c r="AA145" s="13">
        <f t="shared" si="24"/>
        <v>130</v>
      </c>
    </row>
    <row r="146" spans="1:27" ht="16" thickBot="1" x14ac:dyDescent="0.4">
      <c r="A146" s="25" t="s">
        <v>109</v>
      </c>
      <c r="B146" s="25" t="s">
        <v>87</v>
      </c>
      <c r="C146" s="41">
        <v>4</v>
      </c>
      <c r="D146" s="42">
        <v>6</v>
      </c>
      <c r="E146" s="42">
        <v>5</v>
      </c>
      <c r="F146" s="42"/>
      <c r="G146" s="42"/>
      <c r="H146" s="42"/>
      <c r="I146" s="43"/>
      <c r="J146" s="26">
        <f t="shared" si="20"/>
        <v>134</v>
      </c>
      <c r="K146" s="47"/>
      <c r="L146" s="42">
        <v>4</v>
      </c>
      <c r="M146" s="42">
        <v>1</v>
      </c>
      <c r="N146" s="42">
        <v>2</v>
      </c>
      <c r="O146" s="42">
        <v>4</v>
      </c>
      <c r="P146" s="42">
        <v>3</v>
      </c>
      <c r="Q146" s="42">
        <v>1</v>
      </c>
      <c r="R146" s="42"/>
      <c r="S146" s="42"/>
      <c r="T146" s="42"/>
      <c r="U146" s="48"/>
      <c r="V146" s="33">
        <f t="shared" si="21"/>
        <v>101</v>
      </c>
      <c r="W146" s="41">
        <f>9+8+6+6+5+5+4+3+0+0</f>
        <v>46</v>
      </c>
      <c r="X146" s="51">
        <v>15.74</v>
      </c>
      <c r="Y146" s="31">
        <f t="shared" si="22"/>
        <v>30.259999999999998</v>
      </c>
      <c r="Z146" s="29">
        <f t="shared" si="23"/>
        <v>265.26</v>
      </c>
      <c r="AA146" s="13">
        <f t="shared" si="24"/>
        <v>131</v>
      </c>
    </row>
    <row r="147" spans="1:27" ht="16" thickBot="1" x14ac:dyDescent="0.4">
      <c r="A147" s="25" t="s">
        <v>110</v>
      </c>
      <c r="B147" s="25" t="s">
        <v>81</v>
      </c>
      <c r="C147" s="41">
        <v>2</v>
      </c>
      <c r="D147" s="42">
        <v>4</v>
      </c>
      <c r="E147" s="42">
        <v>7</v>
      </c>
      <c r="F147" s="42">
        <v>1</v>
      </c>
      <c r="G147" s="42"/>
      <c r="H147" s="42"/>
      <c r="I147" s="43">
        <v>1</v>
      </c>
      <c r="J147" s="26">
        <f t="shared" si="20"/>
        <v>119</v>
      </c>
      <c r="K147" s="47">
        <v>1</v>
      </c>
      <c r="L147" s="42">
        <v>2</v>
      </c>
      <c r="M147" s="42">
        <v>3</v>
      </c>
      <c r="N147" s="42">
        <v>1</v>
      </c>
      <c r="O147" s="42">
        <v>1</v>
      </c>
      <c r="P147" s="42">
        <v>3</v>
      </c>
      <c r="Q147" s="42">
        <v>1</v>
      </c>
      <c r="R147" s="42"/>
      <c r="S147" s="42">
        <v>3</v>
      </c>
      <c r="T147" s="42"/>
      <c r="U147" s="48"/>
      <c r="V147" s="33">
        <f t="shared" si="21"/>
        <v>90</v>
      </c>
      <c r="W147" s="41">
        <f>10+10+9+9+8+7+7+6+3+0</f>
        <v>69</v>
      </c>
      <c r="X147" s="51">
        <v>15.16</v>
      </c>
      <c r="Y147" s="31">
        <f t="shared" si="22"/>
        <v>53.84</v>
      </c>
      <c r="Z147" s="29">
        <f t="shared" si="23"/>
        <v>262.84000000000003</v>
      </c>
      <c r="AA147" s="13">
        <f t="shared" si="24"/>
        <v>132</v>
      </c>
    </row>
    <row r="148" spans="1:27" ht="16" thickBot="1" x14ac:dyDescent="0.4">
      <c r="A148" s="99" t="s">
        <v>68</v>
      </c>
      <c r="B148" s="55" t="s">
        <v>29</v>
      </c>
      <c r="C148" s="56">
        <v>8</v>
      </c>
      <c r="D148" s="57">
        <v>2</v>
      </c>
      <c r="E148" s="57">
        <v>3</v>
      </c>
      <c r="F148" s="57">
        <v>2</v>
      </c>
      <c r="G148" s="57"/>
      <c r="H148" s="57"/>
      <c r="I148" s="52"/>
      <c r="J148" s="26">
        <f t="shared" si="20"/>
        <v>136</v>
      </c>
      <c r="K148" s="63">
        <v>2</v>
      </c>
      <c r="L148" s="59">
        <v>3</v>
      </c>
      <c r="M148" s="59">
        <v>3</v>
      </c>
      <c r="N148" s="59">
        <v>1</v>
      </c>
      <c r="O148" s="59">
        <v>2</v>
      </c>
      <c r="P148" s="59">
        <v>3</v>
      </c>
      <c r="Q148" s="59">
        <v>1</v>
      </c>
      <c r="R148" s="59"/>
      <c r="S148" s="59"/>
      <c r="T148" s="59"/>
      <c r="U148" s="64"/>
      <c r="V148" s="33">
        <f t="shared" si="21"/>
        <v>109</v>
      </c>
      <c r="W148" s="58">
        <v>33</v>
      </c>
      <c r="X148" s="60">
        <v>16.04</v>
      </c>
      <c r="Y148" s="31">
        <f t="shared" si="22"/>
        <v>16.96</v>
      </c>
      <c r="Z148" s="29">
        <f t="shared" si="23"/>
        <v>261.95999999999998</v>
      </c>
      <c r="AA148" s="13">
        <f t="shared" si="24"/>
        <v>133</v>
      </c>
    </row>
    <row r="149" spans="1:27" ht="16" thickBot="1" x14ac:dyDescent="0.4">
      <c r="A149" s="99" t="s">
        <v>69</v>
      </c>
      <c r="B149" s="55" t="s">
        <v>66</v>
      </c>
      <c r="C149" s="56">
        <v>4</v>
      </c>
      <c r="D149" s="57">
        <v>9</v>
      </c>
      <c r="E149" s="57">
        <v>2</v>
      </c>
      <c r="F149" s="57"/>
      <c r="G149" s="57"/>
      <c r="H149" s="57"/>
      <c r="I149" s="52"/>
      <c r="J149" s="26">
        <f t="shared" si="20"/>
        <v>137</v>
      </c>
      <c r="K149" s="63">
        <v>3</v>
      </c>
      <c r="L149" s="59">
        <v>3</v>
      </c>
      <c r="M149" s="59">
        <v>6</v>
      </c>
      <c r="N149" s="59"/>
      <c r="O149" s="59">
        <v>3</v>
      </c>
      <c r="P149" s="59"/>
      <c r="Q149" s="59"/>
      <c r="R149" s="59"/>
      <c r="S149" s="59"/>
      <c r="T149" s="59"/>
      <c r="U149" s="64"/>
      <c r="V149" s="33">
        <f t="shared" si="21"/>
        <v>123</v>
      </c>
      <c r="W149" s="58">
        <v>21</v>
      </c>
      <c r="X149" s="60">
        <v>20.67</v>
      </c>
      <c r="Y149" s="31">
        <f t="shared" si="22"/>
        <v>0.32999999999999829</v>
      </c>
      <c r="Z149" s="29">
        <f t="shared" si="23"/>
        <v>260.33</v>
      </c>
      <c r="AA149" s="13">
        <f t="shared" si="24"/>
        <v>134</v>
      </c>
    </row>
    <row r="150" spans="1:27" ht="16" thickBot="1" x14ac:dyDescent="0.4">
      <c r="A150" s="99" t="s">
        <v>70</v>
      </c>
      <c r="B150" s="55" t="s">
        <v>26</v>
      </c>
      <c r="C150" s="56">
        <v>1</v>
      </c>
      <c r="D150" s="57">
        <v>7</v>
      </c>
      <c r="E150" s="57">
        <v>5</v>
      </c>
      <c r="F150" s="57"/>
      <c r="G150" s="57">
        <v>1</v>
      </c>
      <c r="H150" s="57"/>
      <c r="I150" s="52">
        <v>1</v>
      </c>
      <c r="J150" s="26">
        <f t="shared" si="20"/>
        <v>119</v>
      </c>
      <c r="K150" s="63"/>
      <c r="L150" s="59">
        <v>8</v>
      </c>
      <c r="M150" s="59">
        <v>6</v>
      </c>
      <c r="N150" s="59"/>
      <c r="O150" s="59"/>
      <c r="P150" s="59"/>
      <c r="Q150" s="59"/>
      <c r="R150" s="59"/>
      <c r="S150" s="59"/>
      <c r="T150" s="59"/>
      <c r="U150" s="64">
        <v>1</v>
      </c>
      <c r="V150" s="33">
        <f t="shared" si="21"/>
        <v>120</v>
      </c>
      <c r="W150" s="110">
        <v>51</v>
      </c>
      <c r="X150" s="111">
        <v>30.31</v>
      </c>
      <c r="Y150" s="31">
        <f t="shared" si="22"/>
        <v>20.69</v>
      </c>
      <c r="Z150" s="29">
        <f t="shared" si="23"/>
        <v>259.69</v>
      </c>
      <c r="AA150" s="13">
        <f t="shared" si="24"/>
        <v>135</v>
      </c>
    </row>
    <row r="151" spans="1:27" ht="16" thickBot="1" x14ac:dyDescent="0.4">
      <c r="A151" s="100" t="s">
        <v>155</v>
      </c>
      <c r="B151" s="104" t="s">
        <v>131</v>
      </c>
      <c r="C151" s="82">
        <v>5</v>
      </c>
      <c r="D151" s="77">
        <v>5</v>
      </c>
      <c r="E151" s="77">
        <v>3</v>
      </c>
      <c r="F151" s="77">
        <v>1</v>
      </c>
      <c r="G151" s="77"/>
      <c r="H151" s="77"/>
      <c r="I151" s="78">
        <v>1</v>
      </c>
      <c r="J151" s="26">
        <f t="shared" si="20"/>
        <v>126</v>
      </c>
      <c r="K151" s="106"/>
      <c r="L151" s="77">
        <v>4</v>
      </c>
      <c r="M151" s="77">
        <v>4</v>
      </c>
      <c r="N151" s="77">
        <v>3</v>
      </c>
      <c r="O151" s="77">
        <v>2</v>
      </c>
      <c r="P151" s="77">
        <v>1</v>
      </c>
      <c r="Q151" s="77">
        <v>1</v>
      </c>
      <c r="R151" s="77"/>
      <c r="S151" s="77"/>
      <c r="T151" s="77"/>
      <c r="U151" s="109"/>
      <c r="V151" s="33">
        <f t="shared" si="21"/>
        <v>110</v>
      </c>
      <c r="W151" s="82">
        <v>29</v>
      </c>
      <c r="X151" s="84">
        <v>7.7</v>
      </c>
      <c r="Y151" s="31">
        <f t="shared" si="22"/>
        <v>21.3</v>
      </c>
      <c r="Z151" s="29">
        <f t="shared" si="23"/>
        <v>257.3</v>
      </c>
      <c r="AA151" s="13">
        <f t="shared" si="24"/>
        <v>136</v>
      </c>
    </row>
    <row r="152" spans="1:27" ht="16" thickBot="1" x14ac:dyDescent="0.4">
      <c r="A152" s="25" t="s">
        <v>188</v>
      </c>
      <c r="B152" s="25" t="s">
        <v>171</v>
      </c>
      <c r="C152" s="41">
        <v>2</v>
      </c>
      <c r="D152" s="42">
        <v>7</v>
      </c>
      <c r="E152" s="42">
        <v>5</v>
      </c>
      <c r="F152" s="42">
        <v>1</v>
      </c>
      <c r="G152" s="42"/>
      <c r="H152" s="42"/>
      <c r="I152" s="43"/>
      <c r="J152" s="26">
        <f t="shared" si="20"/>
        <v>130</v>
      </c>
      <c r="K152" s="47">
        <v>1</v>
      </c>
      <c r="L152" s="42">
        <v>2</v>
      </c>
      <c r="M152" s="42">
        <v>2</v>
      </c>
      <c r="N152" s="42">
        <v>6</v>
      </c>
      <c r="O152" s="42">
        <v>2</v>
      </c>
      <c r="P152" s="42">
        <v>2</v>
      </c>
      <c r="Q152" s="42"/>
      <c r="R152" s="42"/>
      <c r="S152" s="42"/>
      <c r="T152" s="42"/>
      <c r="U152" s="48"/>
      <c r="V152" s="33">
        <f t="shared" si="21"/>
        <v>108</v>
      </c>
      <c r="W152" s="41">
        <v>37</v>
      </c>
      <c r="X152" s="51">
        <v>18.27</v>
      </c>
      <c r="Y152" s="31">
        <f t="shared" si="22"/>
        <v>18.73</v>
      </c>
      <c r="Z152" s="29">
        <f t="shared" si="23"/>
        <v>256.73</v>
      </c>
      <c r="AA152" s="13">
        <f t="shared" si="24"/>
        <v>137</v>
      </c>
    </row>
    <row r="153" spans="1:27" ht="16" thickBot="1" x14ac:dyDescent="0.4">
      <c r="A153" s="97" t="s">
        <v>156</v>
      </c>
      <c r="B153" s="76" t="s">
        <v>123</v>
      </c>
      <c r="C153" s="83">
        <v>4</v>
      </c>
      <c r="D153" s="79">
        <v>7</v>
      </c>
      <c r="E153" s="79">
        <v>1</v>
      </c>
      <c r="F153" s="79">
        <v>1</v>
      </c>
      <c r="G153" s="79">
        <v>2</v>
      </c>
      <c r="H153" s="79"/>
      <c r="I153" s="80"/>
      <c r="J153" s="26">
        <f t="shared" si="20"/>
        <v>130</v>
      </c>
      <c r="K153" s="105"/>
      <c r="L153" s="79">
        <v>4</v>
      </c>
      <c r="M153" s="79">
        <v>1</v>
      </c>
      <c r="N153" s="79">
        <v>4</v>
      </c>
      <c r="O153" s="79">
        <v>2</v>
      </c>
      <c r="P153" s="79">
        <v>2</v>
      </c>
      <c r="Q153" s="79">
        <v>1</v>
      </c>
      <c r="R153" s="79"/>
      <c r="S153" s="79">
        <v>1</v>
      </c>
      <c r="T153" s="79"/>
      <c r="U153" s="107"/>
      <c r="V153" s="33">
        <f t="shared" si="21"/>
        <v>100</v>
      </c>
      <c r="W153" s="83">
        <v>38</v>
      </c>
      <c r="X153" s="85">
        <v>11.43</v>
      </c>
      <c r="Y153" s="31">
        <f t="shared" si="22"/>
        <v>26.57</v>
      </c>
      <c r="Z153" s="29">
        <f t="shared" si="23"/>
        <v>256.57</v>
      </c>
      <c r="AA153" s="13">
        <f t="shared" si="24"/>
        <v>138</v>
      </c>
    </row>
    <row r="154" spans="1:27" ht="16" thickBot="1" x14ac:dyDescent="0.4">
      <c r="A154" s="101" t="s">
        <v>71</v>
      </c>
      <c r="B154" s="55" t="s">
        <v>29</v>
      </c>
      <c r="C154" s="56">
        <v>3</v>
      </c>
      <c r="D154" s="57">
        <v>8</v>
      </c>
      <c r="E154" s="57">
        <v>2</v>
      </c>
      <c r="F154" s="57">
        <v>2</v>
      </c>
      <c r="G154" s="57"/>
      <c r="H154" s="57"/>
      <c r="I154" s="52"/>
      <c r="J154" s="26">
        <f t="shared" si="20"/>
        <v>132</v>
      </c>
      <c r="K154" s="63">
        <v>1</v>
      </c>
      <c r="L154" s="59">
        <v>3</v>
      </c>
      <c r="M154" s="59">
        <v>4</v>
      </c>
      <c r="N154" s="59">
        <v>3</v>
      </c>
      <c r="O154" s="59">
        <v>3</v>
      </c>
      <c r="P154" s="59"/>
      <c r="Q154" s="59"/>
      <c r="R154" s="59">
        <v>1</v>
      </c>
      <c r="S154" s="59"/>
      <c r="T154" s="59"/>
      <c r="U154" s="64"/>
      <c r="V154" s="33">
        <f t="shared" si="21"/>
        <v>111</v>
      </c>
      <c r="W154" s="58">
        <v>34</v>
      </c>
      <c r="X154" s="60">
        <v>20.65</v>
      </c>
      <c r="Y154" s="31">
        <f t="shared" si="22"/>
        <v>13.350000000000001</v>
      </c>
      <c r="Z154" s="29">
        <f t="shared" si="23"/>
        <v>256.35000000000002</v>
      </c>
      <c r="AA154" s="13">
        <f t="shared" si="24"/>
        <v>139</v>
      </c>
    </row>
    <row r="155" spans="1:27" ht="16" thickBot="1" x14ac:dyDescent="0.4">
      <c r="A155" s="25" t="s">
        <v>111</v>
      </c>
      <c r="B155" s="25" t="s">
        <v>77</v>
      </c>
      <c r="C155" s="41">
        <v>6</v>
      </c>
      <c r="D155" s="42">
        <v>5</v>
      </c>
      <c r="E155" s="42">
        <v>1</v>
      </c>
      <c r="F155" s="42">
        <v>2</v>
      </c>
      <c r="G155" s="42">
        <v>1</v>
      </c>
      <c r="H155" s="42"/>
      <c r="I155" s="43"/>
      <c r="J155" s="26">
        <f t="shared" si="20"/>
        <v>133</v>
      </c>
      <c r="K155" s="47"/>
      <c r="L155" s="42">
        <v>2</v>
      </c>
      <c r="M155" s="42">
        <v>4</v>
      </c>
      <c r="N155" s="42">
        <v>6</v>
      </c>
      <c r="O155" s="42">
        <v>1</v>
      </c>
      <c r="P155" s="42"/>
      <c r="Q155" s="42">
        <v>2</v>
      </c>
      <c r="R155" s="42"/>
      <c r="S155" s="42"/>
      <c r="T155" s="42"/>
      <c r="U155" s="48"/>
      <c r="V155" s="33">
        <f t="shared" si="21"/>
        <v>106</v>
      </c>
      <c r="W155" s="41">
        <f>8+6+5+5+3+1+1+1+0+0</f>
        <v>30</v>
      </c>
      <c r="X155" s="51">
        <v>15.45</v>
      </c>
      <c r="Y155" s="31">
        <f t="shared" si="22"/>
        <v>14.55</v>
      </c>
      <c r="Z155" s="29">
        <f t="shared" si="23"/>
        <v>253.55</v>
      </c>
      <c r="AA155" s="13">
        <f t="shared" si="24"/>
        <v>140</v>
      </c>
    </row>
    <row r="156" spans="1:27" ht="16" thickBot="1" x14ac:dyDescent="0.4">
      <c r="A156" s="25" t="s">
        <v>112</v>
      </c>
      <c r="B156" s="25" t="s">
        <v>77</v>
      </c>
      <c r="C156" s="41">
        <v>5</v>
      </c>
      <c r="D156" s="42">
        <v>10</v>
      </c>
      <c r="E156" s="42"/>
      <c r="F156" s="42"/>
      <c r="G156" s="42"/>
      <c r="H156" s="42"/>
      <c r="I156" s="43"/>
      <c r="J156" s="26">
        <f t="shared" si="20"/>
        <v>140</v>
      </c>
      <c r="K156" s="47">
        <v>2</v>
      </c>
      <c r="L156" s="42">
        <v>3</v>
      </c>
      <c r="M156" s="42">
        <v>2</v>
      </c>
      <c r="N156" s="42">
        <v>3</v>
      </c>
      <c r="O156" s="42">
        <v>1</v>
      </c>
      <c r="P156" s="42">
        <v>2</v>
      </c>
      <c r="Q156" s="42">
        <v>1</v>
      </c>
      <c r="R156" s="42">
        <v>1</v>
      </c>
      <c r="S156" s="42"/>
      <c r="T156" s="42"/>
      <c r="U156" s="48"/>
      <c r="V156" s="33">
        <f t="shared" si="21"/>
        <v>107</v>
      </c>
      <c r="W156" s="41">
        <v>0</v>
      </c>
      <c r="X156" s="51">
        <v>0</v>
      </c>
      <c r="Y156" s="31">
        <f t="shared" si="22"/>
        <v>0</v>
      </c>
      <c r="Z156" s="29">
        <f t="shared" si="23"/>
        <v>247</v>
      </c>
      <c r="AA156" s="13">
        <f t="shared" si="24"/>
        <v>141</v>
      </c>
    </row>
    <row r="157" spans="1:27" ht="16" thickBot="1" x14ac:dyDescent="0.4">
      <c r="A157" s="25" t="s">
        <v>212</v>
      </c>
      <c r="B157" s="25" t="s">
        <v>209</v>
      </c>
      <c r="C157" s="41">
        <v>6</v>
      </c>
      <c r="D157" s="42">
        <v>4</v>
      </c>
      <c r="E157" s="42">
        <v>2</v>
      </c>
      <c r="F157" s="42">
        <v>2</v>
      </c>
      <c r="G157" s="42">
        <v>1</v>
      </c>
      <c r="H157" s="42"/>
      <c r="I157" s="43"/>
      <c r="J157" s="26">
        <f t="shared" si="20"/>
        <v>132</v>
      </c>
      <c r="K157" s="47">
        <v>3</v>
      </c>
      <c r="L157" s="42">
        <v>3</v>
      </c>
      <c r="M157" s="42">
        <v>4</v>
      </c>
      <c r="N157" s="42">
        <v>1</v>
      </c>
      <c r="O157" s="42">
        <v>2</v>
      </c>
      <c r="P157" s="42"/>
      <c r="Q157" s="42"/>
      <c r="R157" s="42"/>
      <c r="S157" s="42">
        <v>1</v>
      </c>
      <c r="T157" s="42">
        <v>1</v>
      </c>
      <c r="U157" s="48"/>
      <c r="V157" s="33">
        <f t="shared" si="21"/>
        <v>111</v>
      </c>
      <c r="W157" s="65">
        <f>7+6+5+1+1</f>
        <v>20</v>
      </c>
      <c r="X157" s="66">
        <v>17.98</v>
      </c>
      <c r="Y157" s="31">
        <f t="shared" si="22"/>
        <v>2.0199999999999996</v>
      </c>
      <c r="Z157" s="29">
        <f t="shared" si="23"/>
        <v>245.02</v>
      </c>
      <c r="AA157" s="13">
        <f t="shared" si="24"/>
        <v>142</v>
      </c>
    </row>
    <row r="158" spans="1:27" ht="16" thickBot="1" x14ac:dyDescent="0.4">
      <c r="A158" s="100" t="s">
        <v>157</v>
      </c>
      <c r="B158" s="104" t="s">
        <v>123</v>
      </c>
      <c r="C158" s="82">
        <v>2</v>
      </c>
      <c r="D158" s="77">
        <v>4</v>
      </c>
      <c r="E158" s="77">
        <v>4</v>
      </c>
      <c r="F158" s="77">
        <v>1</v>
      </c>
      <c r="G158" s="77">
        <v>3</v>
      </c>
      <c r="H158" s="77"/>
      <c r="I158" s="78">
        <v>1</v>
      </c>
      <c r="J158" s="26">
        <f t="shared" si="20"/>
        <v>113</v>
      </c>
      <c r="K158" s="106">
        <v>1</v>
      </c>
      <c r="L158" s="77">
        <v>2</v>
      </c>
      <c r="M158" s="77">
        <v>3</v>
      </c>
      <c r="N158" s="77">
        <v>3</v>
      </c>
      <c r="O158" s="77">
        <v>2</v>
      </c>
      <c r="P158" s="77">
        <v>2</v>
      </c>
      <c r="Q158" s="77"/>
      <c r="R158" s="77">
        <v>1</v>
      </c>
      <c r="S158" s="77">
        <v>1</v>
      </c>
      <c r="T158" s="77"/>
      <c r="U158" s="109"/>
      <c r="V158" s="33">
        <f t="shared" si="21"/>
        <v>100</v>
      </c>
      <c r="W158" s="82">
        <v>49</v>
      </c>
      <c r="X158" s="84">
        <v>17.97</v>
      </c>
      <c r="Y158" s="31">
        <f t="shared" si="22"/>
        <v>31.03</v>
      </c>
      <c r="Z158" s="29">
        <f t="shared" si="23"/>
        <v>244.03</v>
      </c>
      <c r="AA158" s="13">
        <f t="shared" si="24"/>
        <v>143</v>
      </c>
    </row>
    <row r="159" spans="1:27" ht="16" thickBot="1" x14ac:dyDescent="0.4">
      <c r="A159" s="25" t="s">
        <v>113</v>
      </c>
      <c r="B159" s="25" t="s">
        <v>87</v>
      </c>
      <c r="C159" s="41">
        <v>4</v>
      </c>
      <c r="D159" s="42">
        <v>6</v>
      </c>
      <c r="E159" s="42">
        <v>4</v>
      </c>
      <c r="F159" s="42"/>
      <c r="G159" s="42"/>
      <c r="H159" s="42">
        <v>1</v>
      </c>
      <c r="I159" s="43"/>
      <c r="J159" s="26">
        <f t="shared" si="20"/>
        <v>131</v>
      </c>
      <c r="K159" s="47"/>
      <c r="L159" s="42">
        <v>4</v>
      </c>
      <c r="M159" s="42">
        <v>4</v>
      </c>
      <c r="N159" s="42">
        <v>1</v>
      </c>
      <c r="O159" s="42">
        <v>5</v>
      </c>
      <c r="P159" s="42">
        <v>1</v>
      </c>
      <c r="Q159" s="42"/>
      <c r="R159" s="42"/>
      <c r="S159" s="42"/>
      <c r="T159" s="42"/>
      <c r="U159" s="48"/>
      <c r="V159" s="33">
        <f t="shared" si="21"/>
        <v>110</v>
      </c>
      <c r="W159" s="41">
        <f>6+4+4+3+1+0+0+0+0+0</f>
        <v>18</v>
      </c>
      <c r="X159" s="51">
        <v>17.59</v>
      </c>
      <c r="Y159" s="31">
        <f t="shared" si="22"/>
        <v>0.41000000000000014</v>
      </c>
      <c r="Z159" s="29">
        <f t="shared" si="23"/>
        <v>241.41</v>
      </c>
      <c r="AA159" s="13">
        <f t="shared" si="24"/>
        <v>144</v>
      </c>
    </row>
    <row r="160" spans="1:27" ht="16" thickBot="1" x14ac:dyDescent="0.4">
      <c r="A160" s="99" t="s">
        <v>72</v>
      </c>
      <c r="B160" s="55" t="s">
        <v>26</v>
      </c>
      <c r="C160" s="56">
        <v>1</v>
      </c>
      <c r="D160" s="57">
        <v>9</v>
      </c>
      <c r="E160" s="57">
        <v>3</v>
      </c>
      <c r="F160" s="57">
        <v>1</v>
      </c>
      <c r="G160" s="57">
        <v>1</v>
      </c>
      <c r="H160" s="57"/>
      <c r="I160" s="52"/>
      <c r="J160" s="26">
        <f t="shared" si="20"/>
        <v>128</v>
      </c>
      <c r="K160" s="63"/>
      <c r="L160" s="59">
        <v>2</v>
      </c>
      <c r="M160" s="59">
        <v>5</v>
      </c>
      <c r="N160" s="59">
        <v>3</v>
      </c>
      <c r="O160" s="59">
        <v>1</v>
      </c>
      <c r="P160" s="59">
        <v>3</v>
      </c>
      <c r="Q160" s="59">
        <v>1</v>
      </c>
      <c r="R160" s="59"/>
      <c r="S160" s="59"/>
      <c r="T160" s="59"/>
      <c r="U160" s="64"/>
      <c r="V160" s="33">
        <f t="shared" si="21"/>
        <v>104</v>
      </c>
      <c r="W160" s="58">
        <v>18</v>
      </c>
      <c r="X160" s="60">
        <v>15.91</v>
      </c>
      <c r="Y160" s="31">
        <f t="shared" si="22"/>
        <v>2.09</v>
      </c>
      <c r="Z160" s="29">
        <f t="shared" si="23"/>
        <v>234.09</v>
      </c>
      <c r="AA160" s="13">
        <f t="shared" si="24"/>
        <v>145</v>
      </c>
    </row>
    <row r="161" spans="1:27" ht="16" thickBot="1" x14ac:dyDescent="0.4">
      <c r="A161" s="25" t="s">
        <v>114</v>
      </c>
      <c r="B161" s="25" t="s">
        <v>87</v>
      </c>
      <c r="C161" s="41">
        <v>4</v>
      </c>
      <c r="D161" s="42">
        <v>4</v>
      </c>
      <c r="E161" s="42">
        <v>5</v>
      </c>
      <c r="F161" s="42">
        <v>1</v>
      </c>
      <c r="G161" s="42"/>
      <c r="H161" s="42"/>
      <c r="I161" s="43">
        <v>1</v>
      </c>
      <c r="J161" s="26">
        <f t="shared" si="20"/>
        <v>123</v>
      </c>
      <c r="K161" s="47"/>
      <c r="L161" s="42"/>
      <c r="M161" s="42">
        <v>2</v>
      </c>
      <c r="N161" s="42">
        <v>2</v>
      </c>
      <c r="O161" s="42">
        <v>2</v>
      </c>
      <c r="P161" s="42">
        <v>4</v>
      </c>
      <c r="Q161" s="42">
        <v>2</v>
      </c>
      <c r="R161" s="42"/>
      <c r="S161" s="42"/>
      <c r="T161" s="42"/>
      <c r="U161" s="48">
        <v>3</v>
      </c>
      <c r="V161" s="33">
        <f t="shared" si="21"/>
        <v>70</v>
      </c>
      <c r="W161" s="41">
        <f>9+9+8+7+6+5+5+5+1+1</f>
        <v>56</v>
      </c>
      <c r="X161" s="51">
        <v>16.010000000000002</v>
      </c>
      <c r="Y161" s="31">
        <f t="shared" si="22"/>
        <v>39.989999999999995</v>
      </c>
      <c r="Z161" s="29">
        <f t="shared" si="23"/>
        <v>232.99</v>
      </c>
      <c r="AA161" s="13">
        <f t="shared" si="24"/>
        <v>146</v>
      </c>
    </row>
    <row r="162" spans="1:27" ht="16" thickBot="1" x14ac:dyDescent="0.4">
      <c r="A162" s="99" t="s">
        <v>73</v>
      </c>
      <c r="B162" s="55" t="s">
        <v>55</v>
      </c>
      <c r="C162" s="61">
        <v>1</v>
      </c>
      <c r="D162" s="86">
        <v>9</v>
      </c>
      <c r="E162" s="86">
        <v>3</v>
      </c>
      <c r="F162" s="86">
        <v>1</v>
      </c>
      <c r="G162" s="86"/>
      <c r="H162" s="86"/>
      <c r="I162" s="62">
        <v>1</v>
      </c>
      <c r="J162" s="26">
        <f t="shared" si="20"/>
        <v>122</v>
      </c>
      <c r="K162" s="87">
        <v>1</v>
      </c>
      <c r="L162" s="86">
        <v>1</v>
      </c>
      <c r="M162" s="86">
        <v>6</v>
      </c>
      <c r="N162" s="86">
        <v>2</v>
      </c>
      <c r="O162" s="86">
        <v>2</v>
      </c>
      <c r="P162" s="86">
        <v>1</v>
      </c>
      <c r="Q162" s="86"/>
      <c r="R162" s="86">
        <v>1</v>
      </c>
      <c r="S162" s="86"/>
      <c r="T162" s="86"/>
      <c r="U162" s="88">
        <v>1</v>
      </c>
      <c r="V162" s="33">
        <f t="shared" si="21"/>
        <v>101</v>
      </c>
      <c r="W162" s="61">
        <v>28</v>
      </c>
      <c r="X162" s="62">
        <v>20.329999999999998</v>
      </c>
      <c r="Y162" s="31">
        <f t="shared" si="22"/>
        <v>7.6700000000000017</v>
      </c>
      <c r="Z162" s="29">
        <f t="shared" si="23"/>
        <v>230.67000000000002</v>
      </c>
      <c r="AA162" s="13">
        <f t="shared" si="24"/>
        <v>147</v>
      </c>
    </row>
    <row r="163" spans="1:27" ht="16" thickBot="1" x14ac:dyDescent="0.4">
      <c r="A163" s="25" t="s">
        <v>211</v>
      </c>
      <c r="B163" s="25" t="s">
        <v>201</v>
      </c>
      <c r="C163" s="41">
        <v>5</v>
      </c>
      <c r="D163" s="42">
        <v>7</v>
      </c>
      <c r="E163" s="42">
        <v>2</v>
      </c>
      <c r="F163" s="42">
        <v>1</v>
      </c>
      <c r="G163" s="42"/>
      <c r="H163" s="42"/>
      <c r="I163" s="43"/>
      <c r="J163" s="26">
        <f t="shared" si="20"/>
        <v>136</v>
      </c>
      <c r="K163" s="47"/>
      <c r="L163" s="42">
        <v>2</v>
      </c>
      <c r="M163" s="42">
        <v>2</v>
      </c>
      <c r="N163" s="42">
        <v>2</v>
      </c>
      <c r="O163" s="42">
        <v>4</v>
      </c>
      <c r="P163" s="42">
        <v>2</v>
      </c>
      <c r="Q163" s="42">
        <v>3</v>
      </c>
      <c r="R163" s="42"/>
      <c r="S163" s="42"/>
      <c r="T163" s="42"/>
      <c r="U163" s="48"/>
      <c r="V163" s="33">
        <f t="shared" si="21"/>
        <v>94</v>
      </c>
      <c r="W163" s="41">
        <f>8+7+1+1+1</f>
        <v>18</v>
      </c>
      <c r="X163" s="51">
        <v>28.02</v>
      </c>
      <c r="Y163" s="31">
        <v>0</v>
      </c>
      <c r="Z163" s="29">
        <f t="shared" si="23"/>
        <v>230</v>
      </c>
      <c r="AA163" s="13">
        <f t="shared" si="24"/>
        <v>148</v>
      </c>
    </row>
    <row r="164" spans="1:27" ht="16" thickBot="1" x14ac:dyDescent="0.4">
      <c r="A164" s="97" t="s">
        <v>158</v>
      </c>
      <c r="B164" s="76" t="s">
        <v>136</v>
      </c>
      <c r="C164" s="83">
        <v>1</v>
      </c>
      <c r="D164" s="79">
        <v>7</v>
      </c>
      <c r="E164" s="79">
        <v>3</v>
      </c>
      <c r="F164" s="79">
        <v>1</v>
      </c>
      <c r="G164" s="79"/>
      <c r="H164" s="79"/>
      <c r="I164" s="80">
        <v>3</v>
      </c>
      <c r="J164" s="26">
        <f t="shared" si="20"/>
        <v>104</v>
      </c>
      <c r="K164" s="105">
        <v>1</v>
      </c>
      <c r="L164" s="79">
        <v>3</v>
      </c>
      <c r="M164" s="79">
        <v>4</v>
      </c>
      <c r="N164" s="79">
        <v>2</v>
      </c>
      <c r="O164" s="79">
        <v>3</v>
      </c>
      <c r="P164" s="79">
        <v>2</v>
      </c>
      <c r="Q164" s="79"/>
      <c r="R164" s="79"/>
      <c r="S164" s="79"/>
      <c r="T164" s="79"/>
      <c r="U164" s="107"/>
      <c r="V164" s="33">
        <f t="shared" si="21"/>
        <v>111</v>
      </c>
      <c r="W164" s="83">
        <v>32</v>
      </c>
      <c r="X164" s="85">
        <v>20.73</v>
      </c>
      <c r="Y164" s="31">
        <f t="shared" ref="Y164:Y170" si="25">SUM(W164-X164)</f>
        <v>11.27</v>
      </c>
      <c r="Z164" s="29">
        <f t="shared" si="23"/>
        <v>226.27</v>
      </c>
      <c r="AA164" s="13">
        <f t="shared" si="24"/>
        <v>149</v>
      </c>
    </row>
    <row r="165" spans="1:27" ht="16" thickBot="1" x14ac:dyDescent="0.4">
      <c r="A165" s="99" t="s">
        <v>74</v>
      </c>
      <c r="B165" s="55" t="s">
        <v>44</v>
      </c>
      <c r="C165" s="56">
        <v>3</v>
      </c>
      <c r="D165" s="57">
        <v>4</v>
      </c>
      <c r="E165" s="57">
        <v>1</v>
      </c>
      <c r="F165" s="57">
        <v>3</v>
      </c>
      <c r="G165" s="57"/>
      <c r="H165" s="57"/>
      <c r="I165" s="52">
        <v>4</v>
      </c>
      <c r="J165" s="26">
        <f t="shared" si="20"/>
        <v>95</v>
      </c>
      <c r="K165" s="63">
        <v>2</v>
      </c>
      <c r="L165" s="59">
        <v>1</v>
      </c>
      <c r="M165" s="59">
        <v>3</v>
      </c>
      <c r="N165" s="59">
        <v>2</v>
      </c>
      <c r="O165" s="59">
        <v>2</v>
      </c>
      <c r="P165" s="59">
        <v>1</v>
      </c>
      <c r="Q165" s="59">
        <v>2</v>
      </c>
      <c r="R165" s="59">
        <v>1</v>
      </c>
      <c r="S165" s="59">
        <v>1</v>
      </c>
      <c r="T165" s="59"/>
      <c r="U165" s="64"/>
      <c r="V165" s="33">
        <f t="shared" si="21"/>
        <v>97</v>
      </c>
      <c r="W165" s="58">
        <v>49</v>
      </c>
      <c r="X165" s="60">
        <v>16.39</v>
      </c>
      <c r="Y165" s="31">
        <f t="shared" si="25"/>
        <v>32.61</v>
      </c>
      <c r="Z165" s="29">
        <f t="shared" si="23"/>
        <v>224.61</v>
      </c>
      <c r="AA165" s="13">
        <f t="shared" si="24"/>
        <v>150</v>
      </c>
    </row>
    <row r="166" spans="1:27" ht="16" thickBot="1" x14ac:dyDescent="0.4">
      <c r="A166" s="25" t="s">
        <v>222</v>
      </c>
      <c r="B166" s="25" t="s">
        <v>217</v>
      </c>
      <c r="C166" s="41">
        <v>2</v>
      </c>
      <c r="D166" s="42">
        <v>5</v>
      </c>
      <c r="E166" s="42">
        <v>4</v>
      </c>
      <c r="F166" s="42">
        <v>2</v>
      </c>
      <c r="G166" s="42"/>
      <c r="H166" s="42">
        <v>1</v>
      </c>
      <c r="I166" s="43">
        <v>1</v>
      </c>
      <c r="J166" s="26">
        <f t="shared" si="20"/>
        <v>116</v>
      </c>
      <c r="K166" s="47">
        <v>2</v>
      </c>
      <c r="L166" s="42">
        <v>1</v>
      </c>
      <c r="M166" s="42">
        <v>3</v>
      </c>
      <c r="N166" s="42"/>
      <c r="O166" s="42">
        <v>2</v>
      </c>
      <c r="P166" s="42">
        <v>1</v>
      </c>
      <c r="Q166" s="42">
        <v>1</v>
      </c>
      <c r="R166" s="42">
        <v>1</v>
      </c>
      <c r="S166" s="42">
        <v>1</v>
      </c>
      <c r="T166" s="42">
        <v>1</v>
      </c>
      <c r="U166" s="48">
        <v>2</v>
      </c>
      <c r="V166" s="33">
        <f t="shared" si="21"/>
        <v>80</v>
      </c>
      <c r="W166" s="41">
        <f>8+7+7+6+4+3+3+3+2+2</f>
        <v>45</v>
      </c>
      <c r="X166" s="51">
        <v>19.04</v>
      </c>
      <c r="Y166" s="31">
        <f t="shared" si="25"/>
        <v>25.96</v>
      </c>
      <c r="Z166" s="29">
        <f t="shared" si="23"/>
        <v>221.96</v>
      </c>
      <c r="AA166" s="13">
        <f t="shared" si="24"/>
        <v>151</v>
      </c>
    </row>
    <row r="167" spans="1:27" ht="16" thickBot="1" x14ac:dyDescent="0.4">
      <c r="A167" s="25" t="s">
        <v>189</v>
      </c>
      <c r="B167" s="25" t="s">
        <v>171</v>
      </c>
      <c r="C167" s="41">
        <v>3</v>
      </c>
      <c r="D167" s="42">
        <v>5</v>
      </c>
      <c r="E167" s="42">
        <v>4</v>
      </c>
      <c r="F167" s="42">
        <v>1</v>
      </c>
      <c r="G167" s="42">
        <v>2</v>
      </c>
      <c r="H167" s="42"/>
      <c r="I167" s="43"/>
      <c r="J167" s="26">
        <f t="shared" si="20"/>
        <v>126</v>
      </c>
      <c r="K167" s="47">
        <v>1</v>
      </c>
      <c r="L167" s="42">
        <v>1</v>
      </c>
      <c r="M167" s="42">
        <v>3</v>
      </c>
      <c r="N167" s="42">
        <v>2</v>
      </c>
      <c r="O167" s="42">
        <v>3</v>
      </c>
      <c r="P167" s="42">
        <v>1</v>
      </c>
      <c r="Q167" s="42">
        <v>1</v>
      </c>
      <c r="R167" s="42"/>
      <c r="S167" s="42"/>
      <c r="T167" s="42"/>
      <c r="U167" s="48">
        <v>3</v>
      </c>
      <c r="V167" s="33">
        <f t="shared" si="21"/>
        <v>84</v>
      </c>
      <c r="W167" s="41">
        <v>28</v>
      </c>
      <c r="X167" s="51">
        <v>16.79</v>
      </c>
      <c r="Y167" s="31">
        <f t="shared" si="25"/>
        <v>11.21</v>
      </c>
      <c r="Z167" s="29">
        <f t="shared" si="23"/>
        <v>221.21</v>
      </c>
      <c r="AA167" s="13">
        <f t="shared" si="24"/>
        <v>152</v>
      </c>
    </row>
    <row r="168" spans="1:27" ht="16" thickBot="1" x14ac:dyDescent="0.4">
      <c r="A168" s="25" t="s">
        <v>115</v>
      </c>
      <c r="B168" s="25" t="s">
        <v>116</v>
      </c>
      <c r="C168" s="41">
        <v>2</v>
      </c>
      <c r="D168" s="42">
        <v>4</v>
      </c>
      <c r="E168" s="42">
        <v>6</v>
      </c>
      <c r="F168" s="42">
        <v>3</v>
      </c>
      <c r="G168" s="42"/>
      <c r="H168" s="42"/>
      <c r="I168" s="43"/>
      <c r="J168" s="26">
        <f t="shared" si="20"/>
        <v>125</v>
      </c>
      <c r="K168" s="47">
        <v>2</v>
      </c>
      <c r="L168" s="42">
        <v>1</v>
      </c>
      <c r="M168" s="42">
        <v>2</v>
      </c>
      <c r="N168" s="42">
        <v>1</v>
      </c>
      <c r="O168" s="42">
        <v>2</v>
      </c>
      <c r="P168" s="42">
        <v>4</v>
      </c>
      <c r="Q168" s="42">
        <v>2</v>
      </c>
      <c r="R168" s="42"/>
      <c r="S168" s="42"/>
      <c r="T168" s="42"/>
      <c r="U168" s="48">
        <v>1</v>
      </c>
      <c r="V168" s="33">
        <f t="shared" si="21"/>
        <v>92</v>
      </c>
      <c r="W168" s="41">
        <f>7+7+6+3+3+2+2+1+0+0</f>
        <v>31</v>
      </c>
      <c r="X168" s="51">
        <v>27.48</v>
      </c>
      <c r="Y168" s="31">
        <f t="shared" si="25"/>
        <v>3.5199999999999996</v>
      </c>
      <c r="Z168" s="29">
        <f t="shared" si="23"/>
        <v>220.52</v>
      </c>
      <c r="AA168" s="13">
        <f t="shared" si="24"/>
        <v>153</v>
      </c>
    </row>
    <row r="169" spans="1:27" ht="16" thickBot="1" x14ac:dyDescent="0.4">
      <c r="A169" s="25" t="s">
        <v>223</v>
      </c>
      <c r="B169" s="25" t="s">
        <v>217</v>
      </c>
      <c r="C169" s="41"/>
      <c r="D169" s="42">
        <v>8</v>
      </c>
      <c r="E169" s="42">
        <v>3</v>
      </c>
      <c r="F169" s="42">
        <v>2</v>
      </c>
      <c r="G169" s="42">
        <v>1</v>
      </c>
      <c r="H169" s="42"/>
      <c r="I169" s="43">
        <v>1</v>
      </c>
      <c r="J169" s="26">
        <f t="shared" si="20"/>
        <v>116</v>
      </c>
      <c r="K169" s="47">
        <v>3</v>
      </c>
      <c r="L169" s="42">
        <v>2</v>
      </c>
      <c r="M169" s="42">
        <v>2</v>
      </c>
      <c r="N169" s="42">
        <v>2</v>
      </c>
      <c r="O169" s="42">
        <v>1</v>
      </c>
      <c r="P169" s="42"/>
      <c r="Q169" s="42">
        <v>3</v>
      </c>
      <c r="R169" s="42"/>
      <c r="S169" s="42"/>
      <c r="T169" s="42">
        <v>1</v>
      </c>
      <c r="U169" s="48">
        <v>1</v>
      </c>
      <c r="V169" s="33">
        <f t="shared" si="21"/>
        <v>97</v>
      </c>
      <c r="W169" s="41">
        <f>9+8+8+8+7+4+3+1</f>
        <v>48</v>
      </c>
      <c r="X169" s="51">
        <v>47.45</v>
      </c>
      <c r="Y169" s="31">
        <f t="shared" si="25"/>
        <v>0.54999999999999716</v>
      </c>
      <c r="Z169" s="29">
        <f t="shared" si="23"/>
        <v>213.55</v>
      </c>
      <c r="AA169" s="13">
        <f t="shared" si="24"/>
        <v>154</v>
      </c>
    </row>
    <row r="170" spans="1:27" ht="16" thickBot="1" x14ac:dyDescent="0.4">
      <c r="A170" s="25" t="s">
        <v>117</v>
      </c>
      <c r="B170" s="25" t="s">
        <v>81</v>
      </c>
      <c r="C170" s="41">
        <v>1</v>
      </c>
      <c r="D170" s="42">
        <v>2</v>
      </c>
      <c r="E170" s="42">
        <v>4</v>
      </c>
      <c r="F170" s="42">
        <v>3</v>
      </c>
      <c r="G170" s="42">
        <v>3</v>
      </c>
      <c r="H170" s="42">
        <v>1</v>
      </c>
      <c r="I170" s="43">
        <v>1</v>
      </c>
      <c r="J170" s="26">
        <f t="shared" si="20"/>
        <v>104</v>
      </c>
      <c r="K170" s="47"/>
      <c r="L170" s="42">
        <v>2</v>
      </c>
      <c r="M170" s="42">
        <v>3</v>
      </c>
      <c r="N170" s="42">
        <v>2</v>
      </c>
      <c r="O170" s="42">
        <v>2</v>
      </c>
      <c r="P170" s="42">
        <v>1</v>
      </c>
      <c r="Q170" s="42">
        <v>3</v>
      </c>
      <c r="R170" s="42"/>
      <c r="S170" s="42"/>
      <c r="T170" s="42">
        <v>1</v>
      </c>
      <c r="U170" s="48">
        <v>1</v>
      </c>
      <c r="V170" s="33">
        <f t="shared" si="21"/>
        <v>86</v>
      </c>
      <c r="W170" s="41">
        <f>7+7+5+5+4+1+1+0+0+0</f>
        <v>30</v>
      </c>
      <c r="X170" s="51">
        <v>19.010000000000002</v>
      </c>
      <c r="Y170" s="31">
        <f t="shared" si="25"/>
        <v>10.989999999999998</v>
      </c>
      <c r="Z170" s="29">
        <f t="shared" si="23"/>
        <v>200.99</v>
      </c>
      <c r="AA170" s="13">
        <f t="shared" si="24"/>
        <v>155</v>
      </c>
    </row>
    <row r="171" spans="1:27" ht="16" thickBot="1" x14ac:dyDescent="0.4">
      <c r="A171" s="99" t="s">
        <v>75</v>
      </c>
      <c r="B171" s="55" t="s">
        <v>55</v>
      </c>
      <c r="C171" s="56">
        <v>2</v>
      </c>
      <c r="D171" s="57">
        <v>1</v>
      </c>
      <c r="E171" s="57">
        <v>2</v>
      </c>
      <c r="F171" s="57">
        <v>8</v>
      </c>
      <c r="G171" s="57"/>
      <c r="H171" s="57"/>
      <c r="I171" s="52">
        <v>2</v>
      </c>
      <c r="J171" s="26">
        <f t="shared" si="20"/>
        <v>101</v>
      </c>
      <c r="K171" s="63">
        <v>2</v>
      </c>
      <c r="L171" s="59">
        <v>1</v>
      </c>
      <c r="M171" s="59">
        <v>3</v>
      </c>
      <c r="N171" s="59">
        <v>2</v>
      </c>
      <c r="O171" s="59">
        <v>3</v>
      </c>
      <c r="P171" s="59">
        <v>1</v>
      </c>
      <c r="Q171" s="59">
        <v>1</v>
      </c>
      <c r="R171" s="59"/>
      <c r="S171" s="59"/>
      <c r="T171" s="59"/>
      <c r="U171" s="64">
        <v>2</v>
      </c>
      <c r="V171" s="33">
        <f t="shared" si="21"/>
        <v>94</v>
      </c>
      <c r="W171" s="58">
        <v>6</v>
      </c>
      <c r="X171" s="60">
        <v>25.69</v>
      </c>
      <c r="Y171" s="31">
        <v>0</v>
      </c>
      <c r="Z171" s="29">
        <f t="shared" si="23"/>
        <v>195</v>
      </c>
      <c r="AA171" s="13">
        <f t="shared" si="24"/>
        <v>156</v>
      </c>
    </row>
    <row r="172" spans="1:27" ht="16" thickBot="1" x14ac:dyDescent="0.4">
      <c r="A172" s="25" t="s">
        <v>203</v>
      </c>
      <c r="B172" s="25" t="s">
        <v>201</v>
      </c>
      <c r="C172" s="41">
        <v>2</v>
      </c>
      <c r="D172" s="42">
        <v>1</v>
      </c>
      <c r="E172" s="42">
        <v>4</v>
      </c>
      <c r="F172" s="42">
        <v>6</v>
      </c>
      <c r="G172" s="42"/>
      <c r="H172" s="42"/>
      <c r="I172" s="43">
        <v>2</v>
      </c>
      <c r="J172" s="26">
        <f t="shared" si="20"/>
        <v>103</v>
      </c>
      <c r="K172" s="47"/>
      <c r="L172" s="42">
        <v>2</v>
      </c>
      <c r="M172" s="42">
        <v>6</v>
      </c>
      <c r="N172" s="42"/>
      <c r="O172" s="42">
        <v>1</v>
      </c>
      <c r="P172" s="42">
        <v>3</v>
      </c>
      <c r="Q172" s="42"/>
      <c r="R172" s="42"/>
      <c r="S172" s="42"/>
      <c r="T172" s="42">
        <v>1</v>
      </c>
      <c r="U172" s="48">
        <v>2</v>
      </c>
      <c r="V172" s="33">
        <f t="shared" si="21"/>
        <v>88</v>
      </c>
      <c r="W172" s="41">
        <f>9+5+2</f>
        <v>16</v>
      </c>
      <c r="X172" s="52">
        <v>17.43</v>
      </c>
      <c r="Y172" s="31">
        <v>0</v>
      </c>
      <c r="Z172" s="29">
        <f t="shared" si="23"/>
        <v>191</v>
      </c>
      <c r="AA172" s="13">
        <f t="shared" si="24"/>
        <v>157</v>
      </c>
    </row>
    <row r="173" spans="1:27" ht="16" thickBot="1" x14ac:dyDescent="0.4">
      <c r="A173" s="25" t="s">
        <v>118</v>
      </c>
      <c r="B173" s="25" t="s">
        <v>116</v>
      </c>
      <c r="C173" s="41"/>
      <c r="D173" s="42">
        <v>2</v>
      </c>
      <c r="E173" s="42">
        <v>3</v>
      </c>
      <c r="F173" s="42">
        <v>5</v>
      </c>
      <c r="G173" s="42">
        <v>1</v>
      </c>
      <c r="H173" s="42">
        <v>1</v>
      </c>
      <c r="I173" s="43">
        <v>3</v>
      </c>
      <c r="J173" s="26">
        <f t="shared" si="20"/>
        <v>88</v>
      </c>
      <c r="K173" s="47"/>
      <c r="L173" s="42"/>
      <c r="M173" s="42">
        <v>2</v>
      </c>
      <c r="N173" s="42">
        <v>4</v>
      </c>
      <c r="O173" s="42">
        <v>1</v>
      </c>
      <c r="P173" s="42">
        <v>2</v>
      </c>
      <c r="Q173" s="42"/>
      <c r="R173" s="42">
        <v>3</v>
      </c>
      <c r="S173" s="42">
        <v>2</v>
      </c>
      <c r="T173" s="42"/>
      <c r="U173" s="48">
        <v>1</v>
      </c>
      <c r="V173" s="33">
        <f t="shared" si="21"/>
        <v>73</v>
      </c>
      <c r="W173" s="41">
        <f>8+7+7+6+6+5+4+3+2+1</f>
        <v>49</v>
      </c>
      <c r="X173" s="51">
        <v>19.37</v>
      </c>
      <c r="Y173" s="31">
        <f>SUM(W173-X173)</f>
        <v>29.63</v>
      </c>
      <c r="Z173" s="29">
        <f t="shared" si="23"/>
        <v>190.63</v>
      </c>
      <c r="AA173" s="13">
        <f t="shared" si="24"/>
        <v>158</v>
      </c>
    </row>
    <row r="174" spans="1:27" ht="16" thickBot="1" x14ac:dyDescent="0.4">
      <c r="A174" s="25" t="s">
        <v>119</v>
      </c>
      <c r="B174" s="25" t="s">
        <v>116</v>
      </c>
      <c r="C174" s="41">
        <v>1</v>
      </c>
      <c r="D174" s="42">
        <v>6</v>
      </c>
      <c r="E174" s="42">
        <v>3</v>
      </c>
      <c r="F174" s="42">
        <v>3</v>
      </c>
      <c r="G174" s="42"/>
      <c r="H174" s="42">
        <v>1</v>
      </c>
      <c r="I174" s="43">
        <v>1</v>
      </c>
      <c r="J174" s="26">
        <f t="shared" si="20"/>
        <v>114</v>
      </c>
      <c r="K174" s="47">
        <v>1</v>
      </c>
      <c r="L174" s="42">
        <v>1</v>
      </c>
      <c r="M174" s="42">
        <v>1</v>
      </c>
      <c r="N174" s="42">
        <v>1</v>
      </c>
      <c r="O174" s="42"/>
      <c r="P174" s="42">
        <v>3</v>
      </c>
      <c r="Q174" s="42"/>
      <c r="R174" s="42">
        <v>2</v>
      </c>
      <c r="S174" s="42">
        <v>1</v>
      </c>
      <c r="T174" s="42">
        <v>1</v>
      </c>
      <c r="U174" s="48">
        <v>4</v>
      </c>
      <c r="V174" s="33">
        <f t="shared" si="21"/>
        <v>58</v>
      </c>
      <c r="W174" s="41">
        <f>7+7+3+2+1</f>
        <v>20</v>
      </c>
      <c r="X174" s="51">
        <v>18.18</v>
      </c>
      <c r="Y174" s="31">
        <f>SUM(W174-X174)</f>
        <v>1.8200000000000003</v>
      </c>
      <c r="Z174" s="29">
        <f t="shared" si="23"/>
        <v>173.82</v>
      </c>
      <c r="AA174" s="13">
        <f t="shared" si="24"/>
        <v>159</v>
      </c>
    </row>
    <row r="175" spans="1:27" ht="16" thickBot="1" x14ac:dyDescent="0.4">
      <c r="A175" s="25" t="s">
        <v>120</v>
      </c>
      <c r="B175" s="25" t="s">
        <v>87</v>
      </c>
      <c r="C175" s="41"/>
      <c r="D175" s="42">
        <v>1</v>
      </c>
      <c r="E175" s="42">
        <v>3</v>
      </c>
      <c r="F175" s="42">
        <v>2</v>
      </c>
      <c r="G175" s="42">
        <v>4</v>
      </c>
      <c r="H175" s="42">
        <v>1</v>
      </c>
      <c r="I175" s="43">
        <v>4</v>
      </c>
      <c r="J175" s="26">
        <f t="shared" si="20"/>
        <v>76</v>
      </c>
      <c r="K175" s="47">
        <v>1</v>
      </c>
      <c r="L175" s="42">
        <v>2</v>
      </c>
      <c r="M175" s="42">
        <v>3</v>
      </c>
      <c r="N175" s="42">
        <v>2</v>
      </c>
      <c r="O175" s="42">
        <v>1</v>
      </c>
      <c r="P175" s="42">
        <v>3</v>
      </c>
      <c r="Q175" s="42"/>
      <c r="R175" s="42">
        <v>1</v>
      </c>
      <c r="S175" s="42">
        <v>1</v>
      </c>
      <c r="T175" s="42"/>
      <c r="U175" s="48">
        <v>1</v>
      </c>
      <c r="V175" s="33">
        <f t="shared" si="21"/>
        <v>92</v>
      </c>
      <c r="W175" s="41">
        <f>8+7+6+5+5+3+3+2+0+0</f>
        <v>39</v>
      </c>
      <c r="X175" s="51">
        <v>36.69</v>
      </c>
      <c r="Y175" s="31">
        <f>SUM(W175-X175)</f>
        <v>2.3100000000000023</v>
      </c>
      <c r="Z175" s="29">
        <f t="shared" si="23"/>
        <v>170.31</v>
      </c>
      <c r="AA175" s="13">
        <f t="shared" si="24"/>
        <v>160</v>
      </c>
    </row>
    <row r="176" spans="1:27" ht="16" thickBot="1" x14ac:dyDescent="0.4">
      <c r="A176" s="25" t="s">
        <v>121</v>
      </c>
      <c r="B176" s="25" t="s">
        <v>116</v>
      </c>
      <c r="C176" s="41"/>
      <c r="D176" s="42">
        <v>4</v>
      </c>
      <c r="E176" s="42">
        <v>5</v>
      </c>
      <c r="F176" s="42">
        <v>2</v>
      </c>
      <c r="G176" s="42"/>
      <c r="H176" s="42">
        <v>1</v>
      </c>
      <c r="I176" s="43">
        <v>3</v>
      </c>
      <c r="J176" s="26">
        <f t="shared" ref="J176:J207" si="26">IF(SUM(C176:I176)=0,0,IF(SUM(C176:I176)&lt;15,"CHYBÍ",IF(SUM(C176:I176)&gt;15,"MOC",IF(SUM(C176:I176)=15,SUM(C176*10+D176*9+E176*8+F176*7+G176*6+H176*5)))))</f>
        <v>95</v>
      </c>
      <c r="K176" s="47"/>
      <c r="L176" s="42"/>
      <c r="M176" s="42">
        <v>3</v>
      </c>
      <c r="N176" s="42"/>
      <c r="O176" s="42">
        <v>2</v>
      </c>
      <c r="P176" s="42">
        <v>4</v>
      </c>
      <c r="Q176" s="42">
        <v>1</v>
      </c>
      <c r="R176" s="42"/>
      <c r="S176" s="42">
        <v>1</v>
      </c>
      <c r="T176" s="42">
        <v>1</v>
      </c>
      <c r="U176" s="48">
        <v>3</v>
      </c>
      <c r="V176" s="33">
        <f t="shared" ref="V176:V207" si="27">IF(SUM(K176:U176)=0,0,IF(SUM(K176:U176)&lt;15,"CHYBÍ",IF(SUM(K176:U176)=15,SUM(K176*10+L176*9+M176*8+N176*7+O176*6+P176*5+Q176*4+R176*3+S176*2+T176*1,IF(SUM(K176:U176)&gt;15,"MOC")))))</f>
        <v>63</v>
      </c>
      <c r="W176" s="41">
        <f>7+7+3+3+2+1+0+0+0+0</f>
        <v>23</v>
      </c>
      <c r="X176" s="51">
        <v>13.28</v>
      </c>
      <c r="Y176" s="31">
        <f>SUM(W176-X176)</f>
        <v>9.7200000000000006</v>
      </c>
      <c r="Z176" s="29">
        <f t="shared" ref="Z176:Z207" si="28">SUM(J176+V176+Y176)</f>
        <v>167.72</v>
      </c>
      <c r="AA176" s="13">
        <f t="shared" ref="AA176:AA207" si="29">RANK(Z176,$Z$16:$Z$177)</f>
        <v>161</v>
      </c>
    </row>
    <row r="177" spans="1:27" ht="15.5" x14ac:dyDescent="0.35">
      <c r="A177" s="97" t="s">
        <v>159</v>
      </c>
      <c r="B177" s="76" t="s">
        <v>123</v>
      </c>
      <c r="C177" s="83"/>
      <c r="D177" s="79">
        <v>1</v>
      </c>
      <c r="E177" s="79">
        <v>1</v>
      </c>
      <c r="F177" s="79">
        <v>3</v>
      </c>
      <c r="G177" s="79">
        <v>2</v>
      </c>
      <c r="H177" s="79">
        <v>1</v>
      </c>
      <c r="I177" s="80">
        <v>7</v>
      </c>
      <c r="J177" s="26">
        <f t="shared" si="26"/>
        <v>55</v>
      </c>
      <c r="K177" s="105">
        <v>1</v>
      </c>
      <c r="L177" s="79">
        <v>1</v>
      </c>
      <c r="M177" s="79"/>
      <c r="N177" s="79"/>
      <c r="O177" s="79"/>
      <c r="P177" s="79">
        <v>1</v>
      </c>
      <c r="Q177" s="79">
        <v>2</v>
      </c>
      <c r="R177" s="79">
        <v>4</v>
      </c>
      <c r="S177" s="79">
        <v>1</v>
      </c>
      <c r="T177" s="79">
        <v>3</v>
      </c>
      <c r="U177" s="107">
        <v>2</v>
      </c>
      <c r="V177" s="33">
        <f t="shared" si="27"/>
        <v>49</v>
      </c>
      <c r="W177" s="83">
        <v>28</v>
      </c>
      <c r="X177" s="85">
        <v>21.96</v>
      </c>
      <c r="Y177" s="31">
        <f>SUM(W177-X177)</f>
        <v>6.0399999999999991</v>
      </c>
      <c r="Z177" s="29">
        <f t="shared" si="28"/>
        <v>110.03999999999999</v>
      </c>
      <c r="AA177" s="13">
        <f t="shared" si="29"/>
        <v>162</v>
      </c>
    </row>
    <row r="320" spans="1:2" ht="14" x14ac:dyDescent="0.3">
      <c r="A320" s="2"/>
      <c r="B320" s="2"/>
    </row>
    <row r="321" spans="1:2" ht="14" x14ac:dyDescent="0.3">
      <c r="A321" s="2"/>
      <c r="B321" s="2"/>
    </row>
    <row r="322" spans="1:2" ht="14" x14ac:dyDescent="0.3">
      <c r="A322" s="2"/>
      <c r="B322" s="2"/>
    </row>
    <row r="323" spans="1:2" ht="14" x14ac:dyDescent="0.3">
      <c r="A323" s="2"/>
      <c r="B323" s="2"/>
    </row>
    <row r="324" spans="1:2" ht="14" x14ac:dyDescent="0.3">
      <c r="A324" s="2"/>
      <c r="B324" s="2"/>
    </row>
    <row r="325" spans="1:2" ht="14" x14ac:dyDescent="0.3">
      <c r="A325" s="2"/>
      <c r="B325" s="2"/>
    </row>
    <row r="326" spans="1:2" ht="14" x14ac:dyDescent="0.3">
      <c r="A326" s="2"/>
      <c r="B326" s="2"/>
    </row>
    <row r="327" spans="1:2" ht="14" x14ac:dyDescent="0.3">
      <c r="A327" s="2"/>
      <c r="B327" s="2"/>
    </row>
    <row r="328" spans="1:2" ht="14" x14ac:dyDescent="0.3">
      <c r="A328" s="2"/>
      <c r="B328" s="2"/>
    </row>
    <row r="329" spans="1:2" ht="14" x14ac:dyDescent="0.3">
      <c r="A329" s="2"/>
      <c r="B329" s="2"/>
    </row>
    <row r="330" spans="1:2" ht="14" x14ac:dyDescent="0.3">
      <c r="A330" s="2"/>
      <c r="B330" s="2"/>
    </row>
    <row r="331" spans="1:2" ht="14" x14ac:dyDescent="0.3">
      <c r="A331" s="2"/>
      <c r="B331" s="2"/>
    </row>
    <row r="332" spans="1:2" ht="14" x14ac:dyDescent="0.3">
      <c r="A332" s="2"/>
      <c r="B332" s="2"/>
    </row>
    <row r="333" spans="1:2" ht="14" x14ac:dyDescent="0.3">
      <c r="A333" s="2"/>
      <c r="B333" s="2"/>
    </row>
    <row r="334" spans="1:2" ht="14" x14ac:dyDescent="0.3">
      <c r="A334" s="2"/>
      <c r="B334" s="2"/>
    </row>
    <row r="335" spans="1:2" ht="14" x14ac:dyDescent="0.3">
      <c r="A335" s="2"/>
      <c r="B335" s="2"/>
    </row>
    <row r="336" spans="1:2" ht="14" x14ac:dyDescent="0.3">
      <c r="A336" s="2"/>
      <c r="B336" s="2"/>
    </row>
    <row r="337" spans="1:2" ht="14" x14ac:dyDescent="0.3">
      <c r="A337" s="2"/>
      <c r="B337" s="2"/>
    </row>
    <row r="338" spans="1:2" ht="14" x14ac:dyDescent="0.3">
      <c r="A338" s="2"/>
      <c r="B338" s="2"/>
    </row>
    <row r="339" spans="1:2" ht="14" x14ac:dyDescent="0.3">
      <c r="A339" s="2"/>
      <c r="B339" s="2"/>
    </row>
    <row r="340" spans="1:2" ht="14" x14ac:dyDescent="0.3">
      <c r="A340" s="2"/>
      <c r="B340" s="2"/>
    </row>
    <row r="341" spans="1:2" ht="14" x14ac:dyDescent="0.3">
      <c r="A341" s="2"/>
      <c r="B341" s="2"/>
    </row>
    <row r="342" spans="1:2" ht="14" x14ac:dyDescent="0.3">
      <c r="A342" s="2"/>
      <c r="B342" s="2"/>
    </row>
    <row r="343" spans="1:2" ht="14" x14ac:dyDescent="0.3">
      <c r="A343" s="2"/>
      <c r="B343" s="2"/>
    </row>
    <row r="344" spans="1:2" ht="14" x14ac:dyDescent="0.3">
      <c r="A344" s="2"/>
      <c r="B344" s="2"/>
    </row>
    <row r="345" spans="1:2" ht="14" x14ac:dyDescent="0.3">
      <c r="A345" s="2"/>
      <c r="B345" s="2"/>
    </row>
    <row r="346" spans="1:2" ht="14" x14ac:dyDescent="0.3">
      <c r="A346" s="2"/>
      <c r="B346" s="2"/>
    </row>
    <row r="347" spans="1:2" ht="14" x14ac:dyDescent="0.3">
      <c r="A347" s="2"/>
      <c r="B347" s="2"/>
    </row>
    <row r="348" spans="1:2" ht="14" x14ac:dyDescent="0.3">
      <c r="A348" s="2"/>
      <c r="B348" s="2"/>
    </row>
    <row r="349" spans="1:2" ht="14" x14ac:dyDescent="0.3">
      <c r="A349" s="2"/>
      <c r="B349" s="2"/>
    </row>
    <row r="350" spans="1:2" ht="14" x14ac:dyDescent="0.3">
      <c r="A350" s="2"/>
      <c r="B350" s="2"/>
    </row>
    <row r="351" spans="1:2" ht="14" x14ac:dyDescent="0.3">
      <c r="A351" s="2"/>
      <c r="B351" s="2"/>
    </row>
    <row r="352" spans="1:2" ht="14" x14ac:dyDescent="0.3">
      <c r="A352" s="2"/>
      <c r="B352" s="2"/>
    </row>
    <row r="353" spans="1:2" ht="14" x14ac:dyDescent="0.3">
      <c r="A353" s="2"/>
      <c r="B353" s="2"/>
    </row>
    <row r="354" spans="1:2" ht="14" x14ac:dyDescent="0.3">
      <c r="A354" s="2"/>
      <c r="B354" s="2"/>
    </row>
  </sheetData>
  <autoFilter ref="A15:AF177"/>
  <mergeCells count="17">
    <mergeCell ref="A1:AA1"/>
    <mergeCell ref="Z14:AA14"/>
    <mergeCell ref="W14:Y14"/>
    <mergeCell ref="B13:AA13"/>
    <mergeCell ref="C14:J14"/>
    <mergeCell ref="B14:B15"/>
    <mergeCell ref="A14:A15"/>
    <mergeCell ref="B2:AA2"/>
    <mergeCell ref="B3:AA3"/>
    <mergeCell ref="B5:AA5"/>
    <mergeCell ref="B6:AA6"/>
    <mergeCell ref="B11:AA11"/>
    <mergeCell ref="B12:AA12"/>
    <mergeCell ref="B7:AA7"/>
    <mergeCell ref="B8:AA8"/>
    <mergeCell ref="B9:AA9"/>
    <mergeCell ref="B10:AA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Přebor SVZ ČR k 78.výr.osvoboz.</vt:lpstr>
      <vt:lpstr>List1</vt:lpstr>
    </vt:vector>
  </TitlesOfParts>
  <Company>TSL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</dc:creator>
  <cp:lastModifiedBy>Vít Vodrážka</cp:lastModifiedBy>
  <cp:lastPrinted>2015-05-02T18:33:02Z</cp:lastPrinted>
  <dcterms:created xsi:type="dcterms:W3CDTF">2003-05-05T11:08:53Z</dcterms:created>
  <dcterms:modified xsi:type="dcterms:W3CDTF">2023-05-07T10:49:12Z</dcterms:modified>
</cp:coreProperties>
</file>